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05" yWindow="150" windowWidth="11250" windowHeight="7365" activeTab="1"/>
  </bookViews>
  <sheets>
    <sheet name="INSTITUCIONAL" sheetId="1" r:id="rId1"/>
    <sheet name="DNF" sheetId="2" r:id="rId2"/>
    <sheet name="DNJ" sheetId="3" r:id="rId3"/>
    <sheet name="DNIT" sheetId="4" r:id="rId4"/>
    <sheet name="DNAF" sheetId="5" r:id="rId5"/>
    <sheet name="JCE" sheetId="6" r:id="rId6"/>
    <sheet name="JAI" sheetId="7" r:id="rId7"/>
    <sheet name="AC" sheetId="8" r:id="rId8"/>
  </sheets>
  <definedNames>
    <definedName name="_xlnm._FilterDatabase" localSheetId="0" hidden="1">INSTITUCIONAL!$A$6:$K$105</definedName>
    <definedName name="_xlnm.Print_Area" localSheetId="1">DNF!$A$1:$J$27</definedName>
    <definedName name="_xlnm.Print_Titles" localSheetId="1">DNF!$1:$5</definedName>
    <definedName name="_xlnm.Print_Titles" localSheetId="3">DNIT!$1:$6</definedName>
    <definedName name="_xlnm.Print_Titles" localSheetId="2">DNJ!$1:$6</definedName>
  </definedNames>
  <calcPr calcId="145621"/>
</workbook>
</file>

<file path=xl/calcChain.xml><?xml version="1.0" encoding="utf-8"?>
<calcChain xmlns="http://schemas.openxmlformats.org/spreadsheetml/2006/main">
  <c r="I23" i="3" l="1"/>
  <c r="H75" i="1"/>
  <c r="G75" i="1"/>
  <c r="H74" i="1"/>
  <c r="G74" i="1"/>
  <c r="F75" i="1"/>
  <c r="F74" i="1"/>
  <c r="H73" i="1"/>
  <c r="G73" i="1"/>
  <c r="F73" i="1"/>
  <c r="I72" i="1"/>
  <c r="J72" i="1" s="1"/>
  <c r="I71" i="1"/>
  <c r="I70" i="1"/>
  <c r="I66" i="1"/>
  <c r="I65" i="1"/>
  <c r="I64" i="1"/>
  <c r="I63" i="1"/>
  <c r="I62" i="1"/>
  <c r="I57" i="1"/>
  <c r="I56" i="1"/>
  <c r="J56" i="1" s="1"/>
  <c r="J55" i="1"/>
  <c r="I54" i="1"/>
  <c r="I48" i="1"/>
  <c r="I36" i="1"/>
  <c r="I24" i="1"/>
  <c r="I23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0" i="1"/>
  <c r="I89" i="1"/>
  <c r="J89" i="1" s="1"/>
  <c r="I88" i="1"/>
  <c r="I84" i="1"/>
  <c r="I67" i="1"/>
  <c r="H67" i="1"/>
  <c r="G67" i="1"/>
  <c r="I78" i="1"/>
  <c r="J78" i="1" s="1"/>
  <c r="I79" i="1"/>
  <c r="I80" i="1"/>
  <c r="I81" i="1"/>
  <c r="I82" i="1"/>
  <c r="I83" i="1"/>
  <c r="I86" i="1"/>
  <c r="I85" i="1"/>
  <c r="I87" i="1"/>
  <c r="H71" i="1"/>
  <c r="G71" i="1"/>
  <c r="H88" i="1"/>
  <c r="G88" i="1"/>
  <c r="H87" i="1"/>
  <c r="G87" i="1"/>
  <c r="F88" i="1"/>
  <c r="F87" i="1"/>
  <c r="H80" i="1"/>
  <c r="G80" i="1"/>
  <c r="F80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F62" i="1"/>
  <c r="G62" i="1"/>
  <c r="J90" i="1"/>
  <c r="J79" i="1"/>
  <c r="H79" i="1"/>
  <c r="H78" i="1"/>
  <c r="G79" i="1"/>
  <c r="G78" i="1"/>
  <c r="H72" i="1"/>
  <c r="G72" i="1"/>
  <c r="H83" i="1"/>
  <c r="G82" i="1"/>
  <c r="H81" i="1"/>
  <c r="I77" i="1"/>
  <c r="J77" i="1" s="1"/>
  <c r="I76" i="1"/>
  <c r="J76" i="1" s="1"/>
  <c r="H77" i="1"/>
  <c r="G77" i="1"/>
  <c r="H76" i="1"/>
  <c r="G76" i="1"/>
  <c r="F77" i="1"/>
  <c r="F76" i="1"/>
  <c r="H70" i="1"/>
  <c r="G70" i="1"/>
  <c r="F70" i="1"/>
  <c r="I69" i="1"/>
  <c r="J69" i="1" s="1"/>
  <c r="H69" i="1"/>
  <c r="G69" i="1"/>
  <c r="F69" i="1"/>
  <c r="I68" i="1"/>
  <c r="J68" i="1" s="1"/>
  <c r="H68" i="1"/>
  <c r="G68" i="1"/>
  <c r="F68" i="1"/>
  <c r="F67" i="1"/>
  <c r="H56" i="1"/>
  <c r="G56" i="1"/>
  <c r="F56" i="1"/>
  <c r="H55" i="1"/>
  <c r="G55" i="1"/>
  <c r="F55" i="1"/>
  <c r="J54" i="1"/>
  <c r="H54" i="1"/>
  <c r="G54" i="1"/>
  <c r="F54" i="1"/>
  <c r="J61" i="1" l="1"/>
  <c r="H61" i="1"/>
  <c r="I61" i="1" s="1"/>
  <c r="G61" i="1"/>
  <c r="H60" i="1"/>
  <c r="I60" i="1" s="1"/>
  <c r="J60" i="1" s="1"/>
  <c r="G60" i="1"/>
  <c r="H59" i="1"/>
  <c r="I59" i="1" s="1"/>
  <c r="J59" i="1" s="1"/>
  <c r="G59" i="1"/>
  <c r="H58" i="1"/>
  <c r="I58" i="1" s="1"/>
  <c r="J58" i="1" s="1"/>
  <c r="G58" i="1"/>
  <c r="F61" i="1"/>
  <c r="F60" i="1"/>
  <c r="F59" i="1"/>
  <c r="F58" i="1"/>
  <c r="J50" i="1"/>
  <c r="H53" i="1"/>
  <c r="I53" i="1" s="1"/>
  <c r="J53" i="1" s="1"/>
  <c r="G53" i="1"/>
  <c r="H52" i="1"/>
  <c r="I52" i="1" s="1"/>
  <c r="J52" i="1" s="1"/>
  <c r="G52" i="1"/>
  <c r="H51" i="1"/>
  <c r="I51" i="1" s="1"/>
  <c r="J51" i="1" s="1"/>
  <c r="G51" i="1"/>
  <c r="H50" i="1"/>
  <c r="I50" i="1" s="1"/>
  <c r="G50" i="1"/>
  <c r="F53" i="1"/>
  <c r="F52" i="1"/>
  <c r="F51" i="1"/>
  <c r="F50" i="1"/>
  <c r="J49" i="1"/>
  <c r="H49" i="1"/>
  <c r="I49" i="1" s="1"/>
  <c r="G49" i="1"/>
  <c r="F49" i="1"/>
  <c r="J48" i="1"/>
  <c r="H48" i="1"/>
  <c r="G48" i="1"/>
  <c r="H47" i="1"/>
  <c r="G47" i="1"/>
  <c r="F48" i="1"/>
  <c r="F47" i="1"/>
  <c r="H46" i="1"/>
  <c r="G46" i="1"/>
  <c r="F46" i="1"/>
  <c r="H45" i="1"/>
  <c r="I45" i="1" s="1"/>
  <c r="J45" i="1" s="1"/>
  <c r="G45" i="1"/>
  <c r="H44" i="1"/>
  <c r="I44" i="1" s="1"/>
  <c r="J44" i="1" s="1"/>
  <c r="G44" i="1"/>
  <c r="F45" i="1"/>
  <c r="F44" i="1"/>
  <c r="H43" i="1"/>
  <c r="G43" i="1"/>
  <c r="H42" i="1"/>
  <c r="G42" i="1"/>
  <c r="F43" i="1"/>
  <c r="F42" i="1"/>
  <c r="J41" i="1"/>
  <c r="H41" i="1"/>
  <c r="I41" i="1" s="1"/>
  <c r="G41" i="1"/>
  <c r="H40" i="1"/>
  <c r="I40" i="1" s="1"/>
  <c r="G40" i="1"/>
  <c r="H39" i="1"/>
  <c r="G39" i="1"/>
  <c r="H38" i="1"/>
  <c r="I38" i="1" s="1"/>
  <c r="G38" i="1"/>
  <c r="F41" i="1"/>
  <c r="F40" i="1"/>
  <c r="F39" i="1"/>
  <c r="F38" i="1"/>
  <c r="J36" i="1"/>
  <c r="J30" i="1"/>
  <c r="H37" i="1"/>
  <c r="I37" i="1" s="1"/>
  <c r="J37" i="1" s="1"/>
  <c r="G37" i="1"/>
  <c r="H36" i="1"/>
  <c r="G36" i="1"/>
  <c r="H35" i="1"/>
  <c r="G35" i="1"/>
  <c r="H34" i="1"/>
  <c r="I34" i="1" s="1"/>
  <c r="J34" i="1" s="1"/>
  <c r="G34" i="1"/>
  <c r="H33" i="1"/>
  <c r="I33" i="1" s="1"/>
  <c r="J33" i="1" s="1"/>
  <c r="G33" i="1"/>
  <c r="H32" i="1"/>
  <c r="I32" i="1" s="1"/>
  <c r="J32" i="1" s="1"/>
  <c r="G32" i="1"/>
  <c r="H31" i="1"/>
  <c r="I31" i="1" s="1"/>
  <c r="J31" i="1" s="1"/>
  <c r="G31" i="1"/>
  <c r="H30" i="1"/>
  <c r="I30" i="1" s="1"/>
  <c r="G30" i="1"/>
  <c r="F37" i="1"/>
  <c r="F36" i="1"/>
  <c r="F35" i="1"/>
  <c r="F34" i="1"/>
  <c r="F33" i="1"/>
  <c r="F32" i="1"/>
  <c r="F31" i="1"/>
  <c r="F30" i="1"/>
  <c r="J29" i="1"/>
  <c r="J25" i="1"/>
  <c r="H29" i="1"/>
  <c r="I29" i="1" s="1"/>
  <c r="G29" i="1"/>
  <c r="H28" i="1"/>
  <c r="I28" i="1" s="1"/>
  <c r="J28" i="1" s="1"/>
  <c r="G28" i="1"/>
  <c r="H27" i="1"/>
  <c r="I27" i="1" s="1"/>
  <c r="J27" i="1" s="1"/>
  <c r="G27" i="1"/>
  <c r="H26" i="1"/>
  <c r="I26" i="1" s="1"/>
  <c r="J26" i="1" s="1"/>
  <c r="G26" i="1"/>
  <c r="H25" i="1"/>
  <c r="I25" i="1" s="1"/>
  <c r="G25" i="1"/>
  <c r="F29" i="1"/>
  <c r="F28" i="1"/>
  <c r="F27" i="1"/>
  <c r="F26" i="1"/>
  <c r="F25" i="1"/>
  <c r="J23" i="1"/>
  <c r="H23" i="1"/>
  <c r="G23" i="1"/>
  <c r="H22" i="1"/>
  <c r="I22" i="1" s="1"/>
  <c r="J22" i="1" s="1"/>
  <c r="G22" i="1"/>
  <c r="F23" i="1"/>
  <c r="F22" i="1"/>
  <c r="E45" i="3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J31" i="3"/>
  <c r="J30" i="3"/>
  <c r="I29" i="3"/>
  <c r="J29" i="3" s="1"/>
  <c r="J28" i="3"/>
  <c r="H27" i="3"/>
  <c r="I27" i="3" s="1"/>
  <c r="J27" i="3" s="1"/>
  <c r="G27" i="3"/>
  <c r="F27" i="3"/>
  <c r="H26" i="3"/>
  <c r="I26" i="3" s="1"/>
  <c r="J26" i="3" s="1"/>
  <c r="G26" i="3"/>
  <c r="I25" i="3"/>
  <c r="J25" i="3" s="1"/>
  <c r="I24" i="3"/>
  <c r="J24" i="3" s="1"/>
  <c r="J40" i="1" s="1"/>
  <c r="J23" i="3"/>
  <c r="J39" i="1" s="1"/>
  <c r="I22" i="3"/>
  <c r="J22" i="3" s="1"/>
  <c r="J38" i="1" s="1"/>
  <c r="I21" i="3"/>
  <c r="J21" i="3" s="1"/>
  <c r="J20" i="3"/>
  <c r="I20" i="3"/>
  <c r="J19" i="3"/>
  <c r="I18" i="3"/>
  <c r="J18" i="3" s="1"/>
  <c r="J17" i="3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H8" i="3"/>
  <c r="I8" i="3" s="1"/>
  <c r="G8" i="3"/>
  <c r="I7" i="3"/>
  <c r="J7" i="3" s="1"/>
  <c r="J104" i="1"/>
  <c r="J103" i="1"/>
  <c r="J102" i="1"/>
  <c r="H104" i="1"/>
  <c r="G104" i="1"/>
  <c r="H103" i="1"/>
  <c r="G103" i="1"/>
  <c r="H102" i="1"/>
  <c r="G102" i="1"/>
  <c r="F104" i="1"/>
  <c r="F103" i="1"/>
  <c r="F102" i="1"/>
  <c r="J101" i="1"/>
  <c r="J100" i="1"/>
  <c r="H101" i="1"/>
  <c r="G101" i="1"/>
  <c r="H100" i="1"/>
  <c r="G100" i="1"/>
  <c r="F101" i="1"/>
  <c r="F100" i="1"/>
  <c r="J99" i="1"/>
  <c r="H99" i="1"/>
  <c r="G99" i="1"/>
  <c r="F99" i="1"/>
  <c r="J98" i="1"/>
  <c r="J97" i="1"/>
  <c r="H98" i="1"/>
  <c r="G98" i="1"/>
  <c r="H97" i="1"/>
  <c r="G97" i="1"/>
  <c r="F98" i="1"/>
  <c r="F97" i="1"/>
  <c r="J94" i="1"/>
  <c r="J93" i="1"/>
  <c r="J92" i="1"/>
  <c r="H94" i="1"/>
  <c r="G94" i="1"/>
  <c r="F94" i="1"/>
  <c r="H93" i="1"/>
  <c r="G93" i="1"/>
  <c r="F93" i="1"/>
  <c r="H92" i="1"/>
  <c r="G92" i="1"/>
  <c r="F92" i="1"/>
  <c r="J86" i="1"/>
  <c r="H86" i="1"/>
  <c r="G86" i="1"/>
  <c r="F86" i="1"/>
  <c r="J85" i="1"/>
  <c r="H85" i="1"/>
  <c r="G85" i="1"/>
  <c r="F85" i="1"/>
  <c r="J84" i="1"/>
  <c r="H84" i="1"/>
  <c r="G84" i="1"/>
  <c r="F84" i="1"/>
  <c r="G83" i="1"/>
  <c r="F83" i="1"/>
  <c r="G81" i="1"/>
  <c r="F82" i="1"/>
  <c r="F81" i="1"/>
  <c r="I7" i="5"/>
  <c r="J7" i="5" s="1"/>
  <c r="I8" i="5"/>
  <c r="J8" i="5" s="1"/>
  <c r="J9" i="5"/>
  <c r="I10" i="5"/>
  <c r="J10" i="5"/>
  <c r="I11" i="5"/>
  <c r="J11" i="5" s="1"/>
  <c r="I12" i="5"/>
  <c r="J12" i="5"/>
  <c r="I13" i="5"/>
  <c r="J13" i="5"/>
  <c r="I14" i="5"/>
  <c r="J14" i="5"/>
  <c r="J15" i="5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J22" i="5"/>
  <c r="E23" i="5"/>
  <c r="J45" i="3" l="1"/>
  <c r="J23" i="5"/>
  <c r="J96" i="1" l="1"/>
  <c r="J95" i="1"/>
  <c r="J57" i="1"/>
  <c r="J24" i="1"/>
  <c r="J9" i="2"/>
  <c r="J6" i="2"/>
  <c r="H57" i="1"/>
  <c r="G57" i="1"/>
  <c r="F57" i="1"/>
  <c r="H24" i="1"/>
  <c r="G24" i="1"/>
  <c r="F24" i="1"/>
  <c r="H21" i="1"/>
  <c r="G21" i="1"/>
  <c r="H20" i="1"/>
  <c r="G20" i="1"/>
  <c r="H19" i="1"/>
  <c r="G19" i="1"/>
  <c r="G18" i="1"/>
  <c r="G17" i="1"/>
  <c r="G16" i="1"/>
  <c r="G15" i="1"/>
  <c r="G14" i="1"/>
  <c r="G13" i="1"/>
  <c r="F21" i="1"/>
  <c r="F20" i="1"/>
  <c r="F19" i="1"/>
  <c r="F18" i="1"/>
  <c r="F17" i="1"/>
  <c r="F16" i="1"/>
  <c r="F15" i="1"/>
  <c r="F14" i="1"/>
  <c r="F13" i="1"/>
  <c r="H12" i="1"/>
  <c r="G12" i="1"/>
  <c r="H11" i="1"/>
  <c r="G11" i="1"/>
  <c r="F12" i="1"/>
  <c r="F11" i="1"/>
  <c r="H10" i="1"/>
  <c r="G10" i="1"/>
  <c r="H9" i="1"/>
  <c r="G9" i="1"/>
  <c r="F10" i="1"/>
  <c r="F9" i="1"/>
  <c r="H96" i="1"/>
  <c r="G96" i="1"/>
  <c r="H95" i="1"/>
  <c r="G95" i="1"/>
  <c r="F96" i="1"/>
  <c r="F95" i="1"/>
  <c r="H8" i="1" l="1"/>
  <c r="G8" i="1"/>
  <c r="H7" i="1"/>
  <c r="G7" i="1"/>
  <c r="F8" i="1"/>
  <c r="F7" i="1"/>
  <c r="W6" i="2" l="1"/>
  <c r="W8" i="2"/>
  <c r="W9" i="2"/>
  <c r="W10" i="2"/>
  <c r="W11" i="2"/>
  <c r="W21" i="2"/>
  <c r="W22" i="2"/>
  <c r="W23" i="2"/>
  <c r="W24" i="2"/>
  <c r="W25" i="2"/>
  <c r="W7" i="2"/>
  <c r="P30" i="2" l="1"/>
  <c r="R21" i="2"/>
  <c r="Q22" i="2"/>
  <c r="O22" i="2" l="1"/>
  <c r="L18" i="2"/>
  <c r="R19" i="2" l="1"/>
  <c r="N20" i="2" l="1"/>
  <c r="K20" i="2"/>
  <c r="N19" i="2"/>
  <c r="K19" i="2"/>
  <c r="N18" i="2"/>
  <c r="P18" i="2" s="1"/>
  <c r="K18" i="2"/>
  <c r="N17" i="2"/>
  <c r="K17" i="2"/>
  <c r="N13" i="2"/>
  <c r="K13" i="2"/>
  <c r="K16" i="2" s="1"/>
  <c r="O28" i="2" l="1"/>
  <c r="M28" i="2"/>
  <c r="L20" i="2" l="1"/>
  <c r="O20" i="2" s="1"/>
  <c r="H20" i="2" s="1"/>
  <c r="L19" i="2"/>
  <c r="M19" i="2" s="1"/>
  <c r="G19" i="2" s="1"/>
  <c r="O18" i="2"/>
  <c r="H18" i="2" s="1"/>
  <c r="L17" i="2"/>
  <c r="O17" i="2" s="1"/>
  <c r="H17" i="2" s="1"/>
  <c r="H18" i="1" s="1"/>
  <c r="N16" i="2"/>
  <c r="O16" i="2" s="1"/>
  <c r="H16" i="2" s="1"/>
  <c r="M16" i="2"/>
  <c r="G16" i="2" s="1"/>
  <c r="N15" i="2"/>
  <c r="K15" i="2"/>
  <c r="N14" i="2"/>
  <c r="O14" i="2" s="1"/>
  <c r="H14" i="2" s="1"/>
  <c r="K14" i="2"/>
  <c r="M14" i="2" s="1"/>
  <c r="G14" i="2" s="1"/>
  <c r="O13" i="2"/>
  <c r="H13" i="2" s="1"/>
  <c r="M13" i="2"/>
  <c r="G13" i="2" s="1"/>
  <c r="W14" i="2" l="1"/>
  <c r="H15" i="1"/>
  <c r="W16" i="2"/>
  <c r="H17" i="1"/>
  <c r="W13" i="2"/>
  <c r="H14" i="1"/>
  <c r="I18" i="2"/>
  <c r="W18" i="2"/>
  <c r="O19" i="2"/>
  <c r="H19" i="2" s="1"/>
  <c r="W19" i="2" s="1"/>
  <c r="M17" i="2"/>
  <c r="G17" i="2" s="1"/>
  <c r="W17" i="2" s="1"/>
  <c r="T12" i="2"/>
  <c r="K12" i="2"/>
  <c r="M18" i="2"/>
  <c r="M20" i="2"/>
  <c r="G20" i="2" s="1"/>
  <c r="W20" i="2" s="1"/>
  <c r="T11" i="2"/>
  <c r="S11" i="2"/>
  <c r="T10" i="2"/>
  <c r="S10" i="2"/>
  <c r="T9" i="2"/>
  <c r="S9" i="2"/>
  <c r="T8" i="2"/>
  <c r="S8" i="2"/>
  <c r="T7" i="2"/>
  <c r="S7" i="2"/>
  <c r="M12" i="2" l="1"/>
  <c r="H12" i="2" s="1"/>
  <c r="T6" i="2"/>
  <c r="S6" i="2"/>
  <c r="W12" i="2" l="1"/>
  <c r="H13" i="1"/>
  <c r="C19" i="8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J83" i="1"/>
  <c r="E9" i="7"/>
  <c r="J8" i="7"/>
  <c r="I8" i="7"/>
  <c r="I7" i="7"/>
  <c r="J7" i="7" s="1"/>
  <c r="J9" i="7" s="1"/>
  <c r="H19" i="8" l="1"/>
  <c r="E16" i="6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J16" i="6" l="1"/>
  <c r="J8" i="4"/>
  <c r="E15" i="4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7" i="4"/>
  <c r="J7" i="4" s="1"/>
  <c r="J15" i="4" l="1"/>
  <c r="I75" i="1"/>
  <c r="J75" i="1" s="1"/>
  <c r="I74" i="1"/>
  <c r="J74" i="1" s="1"/>
  <c r="I73" i="1"/>
  <c r="J73" i="1" s="1"/>
  <c r="I21" i="1"/>
  <c r="J21" i="1" s="1"/>
  <c r="I20" i="1"/>
  <c r="J20" i="1" s="1"/>
  <c r="I19" i="1"/>
  <c r="J19" i="1" s="1"/>
  <c r="I18" i="1"/>
  <c r="J18" i="1" s="1"/>
  <c r="I17" i="1"/>
  <c r="J17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7" i="2"/>
  <c r="J7" i="2" s="1"/>
  <c r="I8" i="2"/>
  <c r="J8" i="2" s="1"/>
  <c r="I9" i="2"/>
  <c r="I10" i="2"/>
  <c r="J10" i="2" s="1"/>
  <c r="I11" i="2"/>
  <c r="J11" i="2" s="1"/>
  <c r="I12" i="2"/>
  <c r="J12" i="2" s="1"/>
  <c r="I13" i="2"/>
  <c r="J13" i="2" s="1"/>
  <c r="I14" i="2"/>
  <c r="J14" i="2" s="1"/>
  <c r="I16" i="2"/>
  <c r="J16" i="2" s="1"/>
  <c r="I17" i="2"/>
  <c r="J17" i="2" s="1"/>
  <c r="J18" i="2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6" i="2"/>
  <c r="E26" i="2" l="1"/>
  <c r="E105" i="1"/>
  <c r="I35" i="1"/>
  <c r="J35" i="1" s="1"/>
  <c r="I39" i="1"/>
  <c r="I42" i="1"/>
  <c r="J42" i="1" s="1"/>
  <c r="I43" i="1"/>
  <c r="J43" i="1" s="1"/>
  <c r="I46" i="1"/>
  <c r="J46" i="1" s="1"/>
  <c r="I47" i="1"/>
  <c r="J47" i="1" s="1"/>
  <c r="J62" i="1"/>
  <c r="J63" i="1"/>
  <c r="J64" i="1"/>
  <c r="J65" i="1"/>
  <c r="J66" i="1"/>
  <c r="J67" i="1"/>
  <c r="J70" i="1"/>
  <c r="J71" i="1"/>
  <c r="J80" i="1"/>
  <c r="J81" i="1"/>
  <c r="J82" i="1"/>
  <c r="J87" i="1"/>
  <c r="J88" i="1"/>
  <c r="J105" i="1" l="1"/>
  <c r="M15" i="2"/>
  <c r="G15" i="2" s="1"/>
  <c r="O15" i="2"/>
  <c r="H15" i="2" s="1"/>
  <c r="H16" i="1" s="1"/>
  <c r="I16" i="1" s="1"/>
  <c r="J16" i="1" s="1"/>
  <c r="I15" i="2" l="1"/>
  <c r="J15" i="2" s="1"/>
  <c r="J26" i="2" s="1"/>
  <c r="W15" i="2"/>
</calcChain>
</file>

<file path=xl/comments1.xml><?xml version="1.0" encoding="utf-8"?>
<comments xmlns="http://schemas.openxmlformats.org/spreadsheetml/2006/main">
  <authors>
    <author>Claudio Fanor Valdivia</author>
  </authors>
  <commentList>
    <comment ref="L12" authorId="0">
      <text>
        <r>
          <rPr>
            <b/>
            <sz val="9"/>
            <color indexed="81"/>
            <rFont val="Tahoma"/>
            <family val="2"/>
          </rPr>
          <t>Claudio Fanor Valdivia:</t>
        </r>
        <r>
          <rPr>
            <sz val="9"/>
            <color indexed="81"/>
            <rFont val="Tahoma"/>
            <family val="2"/>
          </rPr>
          <t xml:space="preserve">
EFICIENCIA NOV
 232.10
</t>
        </r>
      </text>
    </comment>
  </commentList>
</comments>
</file>

<file path=xl/comments2.xml><?xml version="1.0" encoding="utf-8"?>
<comments xmlns="http://schemas.openxmlformats.org/spreadsheetml/2006/main">
  <authors>
    <author>Dorian Elizabeth Benitez Vargas</author>
  </authors>
  <commentList>
    <comment ref="H8" authorId="0">
      <text>
        <r>
          <rPr>
            <b/>
            <sz val="9"/>
            <color indexed="81"/>
            <rFont val="Tahoma"/>
            <family val="2"/>
          </rPr>
          <t>Se realizó la reducción de 5 resoluciones que pertenecen a Resoluciones Administrativas de Autorización o rechazo de Credenciales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<sst xmlns="http://schemas.openxmlformats.org/spreadsheetml/2006/main" count="649" uniqueCount="290">
  <si>
    <t>CÓDIGO</t>
  </si>
  <si>
    <t>DESCRIPCIÓN DE OBJETIVOS DE GESTIÓN POR 
PROCESO</t>
  </si>
  <si>
    <t>INDICADOR</t>
  </si>
  <si>
    <t>META (2017)</t>
  </si>
  <si>
    <t>RESPONSABLE
DIRECCION</t>
  </si>
  <si>
    <t>1.1.1</t>
  </si>
  <si>
    <t>Mejorar la eficacia del control detectivo a las actividades de juegos de lotería, azar, sorteos y promociones empresariales</t>
  </si>
  <si>
    <t>Nº de controles detectivos a promociones empresariales ejecutados / Nº de controles Detectivos programados</t>
  </si>
  <si>
    <t>Dirección Nacional de Fiscalización</t>
  </si>
  <si>
    <t>N° de Controles Detectivos a Lugares de Juego ilegales ejecutados/N° de Controles Detectivos programados</t>
  </si>
  <si>
    <t>1.1.2</t>
  </si>
  <si>
    <t>Mejorar la eficacia del control operativo a las actividades de juegos de lotería, azar, sorteos y promociones empresariales</t>
  </si>
  <si>
    <t>Nº de Controles Operativos a PE ejecutados / Nº de controles operativos programados</t>
  </si>
  <si>
    <t>Nº de Controles Operativos a JLAS ejecutados / Nº de controles operativos programados</t>
  </si>
  <si>
    <t>1.1.3</t>
  </si>
  <si>
    <t>Mejorar  la eficacia de la fiscalización a las actividades de juegos de lotería, azar, sorteos y promociones empresariales</t>
  </si>
  <si>
    <t>Nº de Fiscalizaciones  a PE ejecutadas / Nº de Fiscalizaciones programados</t>
  </si>
  <si>
    <t>Nº de Fiscalizaciones a JLAS ejecutadas / Nº de Fiscalizaciones programados</t>
  </si>
  <si>
    <t>1.1.4</t>
  </si>
  <si>
    <t>Mejorar la eficiencia de las fiscalizaciones, controles operativos y controles detectivos a las actividades de juegos de lotería, azar, sorteos y promociones empresariales</t>
  </si>
  <si>
    <t>Eficiencia global del área de fiscalización del periodo actual / Eficiencia global del área de fiscalización periodo anterior</t>
  </si>
  <si>
    <t>(*) Eficiencia global del área de fiscalización=
Nª de fiscalizaciones, controles operativos y controles detectivos realizados / Nº de servidores públicos del área de fiscalización.</t>
  </si>
  <si>
    <t>Eficiencia global institucional =
Nª de fiscalizaciones, controles operativos y controles detectivos realizados / Nº de servidores públicos integrantes de la AJ.</t>
  </si>
  <si>
    <t>Sueldos de servidores públicos del área de fiscalización / Nº de fiscalizaciones, controles operativos y controles detectivos realizados.</t>
  </si>
  <si>
    <t xml:space="preserve">Sueldos de servidores públicos integrantes de la AJ. / Nª de fiscalizaciones, controles operativos y controles detectivos realizados </t>
  </si>
  <si>
    <t xml:space="preserve">Nº de fiscalizaciones a PE / Nº de servidores públicos del área de fiscalización. </t>
  </si>
  <si>
    <t>Nº de fiscalizaciones a JLAS / Nº de servidores públicos del área de fiscalización.</t>
  </si>
  <si>
    <t>0.20</t>
  </si>
  <si>
    <t>Nº de controles detectivos y operativos a PE / Nº de servidores públicos del área de fiscalización.</t>
  </si>
  <si>
    <t>Nº de controles detectivos y operativos a JLAS / Nº de servidores públicos del área de fiscalización.</t>
  </si>
  <si>
    <t>1.2.1</t>
  </si>
  <si>
    <t>Diseñar y desarrollar normativa regulatoria para asegurar la eficacia de la regulación, el control y fiscalización.</t>
  </si>
  <si>
    <t>Nº de Normativa Regulatoria publicada / Nº de Normativa Regulatoria programada</t>
  </si>
  <si>
    <t>Dirección Nacional Jurídica</t>
  </si>
  <si>
    <t>1.3.1</t>
  </si>
  <si>
    <t>Mejorar la eficacia en la otorgación de derechos para el ejercicio legal del Administrado</t>
  </si>
  <si>
    <t>Nº de Resoluciones Administrativas (Otorgación o Rechazo) emitidas / Nº de Resoluciones Administrativas programadas</t>
  </si>
  <si>
    <t>1.3.2</t>
  </si>
  <si>
    <t>Mejorar la eficacia en la emisión de informes técnicos relacionados a  la otorgación de derechos para el ejercicio legal del Administrado.</t>
  </si>
  <si>
    <t>Nº de Informes Técnicos (Otorgación o Rechazo) emitidas / Nº de Informes Técnicos programados</t>
  </si>
  <si>
    <t>1.3.3</t>
  </si>
  <si>
    <t>Mejorar la eficiencia en la otorgación de derechos para el ejercicio legal del Administrado.</t>
  </si>
  <si>
    <t>Eficiencia global del área de jurídica en la otorgación de derechos del periodo actual / Eficiencia global del área de jurídica periodo anterior</t>
  </si>
  <si>
    <t>(*) Eficiencia global del área jurídica = Nº de otorgación de derechos realizados/ Nº de servidores públicos del área de jurídica.</t>
  </si>
  <si>
    <t>(*) Eficiencia global institucional=  Nº de otorgación de derechos  realizados / Nº de servidores públicos integrantes de la AJ.</t>
  </si>
  <si>
    <t>Sueldos de servidores públicos del área de jurídica / Nº de otorgación de derechos realizados.</t>
  </si>
  <si>
    <t>Sueldos de servidores públicos integrantes de la AJ. / Nº de otorgación de derechos realizados</t>
  </si>
  <si>
    <t>1.4.1</t>
  </si>
  <si>
    <t>Mejorar la eficacia de las sanciones a las contravenciones por controles detectivos a las actividades de juegos de lotería, azar, sorteos y promociones empresariales</t>
  </si>
  <si>
    <t>Nº de AAPAS emergentes de controles detectivos emitidos a PE  / Nº de informes de controles detectivos</t>
  </si>
  <si>
    <t>Nº de resoluciones sancionatorias de control detectivo emitidas a PE / Nº de AAPAS de controles detectivos emitidos</t>
  </si>
  <si>
    <t>Nº de AAPAS de controles detectivos a lugares de Juego ilegales ejecutados / Nº de informes de controles detectivos</t>
  </si>
  <si>
    <t>Nº de resoluciones sancionatorias de control detectivos emitidas a lugares de juego ilegales  / Nº de AAPAS de controles detectivos emitidos</t>
  </si>
  <si>
    <t>1.4.2</t>
  </si>
  <si>
    <t>Mejorar la eficacia de las sanciones a las contravenciones por controles operativos a las actividades de juegos de lotería, azar, sorteos y promociones empresariales.</t>
  </si>
  <si>
    <t>Nº de AAPAS emergentes de controles operativos emitidos a PE / Nº de informes de controles operativos</t>
  </si>
  <si>
    <t>Nº de resoluciones sancionatorias de control operativo emitidas a PE / Nº de AAPAS de controles operativos emitidos</t>
  </si>
  <si>
    <t>Nº de AAPAS de controles operativos emitido a lugares de Juego / Nº de informes de controles operativos</t>
  </si>
  <si>
    <t>Nº de resoluciones sancionatorias de control operativos emitidas a lugares de juego / Nº de AAPAS de controles operativos emitidos</t>
  </si>
  <si>
    <t>1.4.3</t>
  </si>
  <si>
    <t>Mejorar la eficacia de las sanciones a las contravenciones por fiscalización a las actividades de juegos de lotería, azar, sorteos y promociones empresariales.</t>
  </si>
  <si>
    <t>Nº de AAPAS emergentes de fiscalizaciones emitidos a PE / Nº de informes de fiscalizaciones</t>
  </si>
  <si>
    <t>Nº de resoluciones sancionatorias de fiscalizaciones  emitidas a PE / Nº de AAPAS de fiscalizaciones emitidos</t>
  </si>
  <si>
    <t>Nº de AAPAS de fiscalizaciones a lugares de Juego ejecutados / Nº de informes de fiscalizaciones</t>
  </si>
  <si>
    <t>Nº de resoluciones sancionatorias de fiscalizaciones emitidas a lugares de juego / Nº de AAPAS de fiscalizaciones emitidos</t>
  </si>
  <si>
    <t>1.4.4</t>
  </si>
  <si>
    <t>Mejorar la eficacia de las sanciones a las contravenciones  medido en valor monetario de las actividades de juegos de lotería, azar, sorteos y promociones empresariales.</t>
  </si>
  <si>
    <t>Monto de valor cobrado de PE / Monto del valor a cobrar programado</t>
  </si>
  <si>
    <t>Monto de valor cobrado de JLAS / Monto del valor a cobrar programado</t>
  </si>
  <si>
    <t>1.4.5</t>
  </si>
  <si>
    <t>Mejorar la eficacia de la gestión de recursos de revocatoria admitidos con posición ratificada a favor de la AJ</t>
  </si>
  <si>
    <t>Nº de resoluciones de recursos de revocatoria con posición ratificada a favor de la AJ relacionada con PE / Nº de recursos de revocatoria admitidos</t>
  </si>
  <si>
    <t>Nº de resoluciones de recursos de revocatoria con posición ratificada a favor de la AJ relacionada con JLAS / Nº de recursos de revocatoria admitidos</t>
  </si>
  <si>
    <t>Nº de recursos de revocatoria atendidos en la AJ / Nº de recursos de revocatoria presentadas a la AJ</t>
  </si>
  <si>
    <t>1.4.6</t>
  </si>
  <si>
    <t>Mejorar la eficacia de la gestión de recursos jerárquicos admitidos con posición ratificada a favor de la AJ</t>
  </si>
  <si>
    <t>Nº de resoluciones de recursos jerárquicos con posición ratificada a favor de la AJ relacionada con PE / Nº de recursos jerárquicos resueltos que ingresan a la URJMJ</t>
  </si>
  <si>
    <t>Nº de resoluciones de recursos jerárquicos con posición ratificada a favor de la AJ relacionada con JLAS / Nº de recursos jerárquicos resueltos que ingresan a la URJMJ</t>
  </si>
  <si>
    <t>1.4.7</t>
  </si>
  <si>
    <t>Mejorar la eficiencia en la gestión de las sanciones a las contravenciones, cobro administrativo y coactivo judicial.</t>
  </si>
  <si>
    <t>Eficiencia global del área de jurídica en la gestión de procesos sancionadores a las contravenciones, cobro administrativo y judicial ejecutados en el periodo actual / Eficiencia global del área de jurídica periodo anterior</t>
  </si>
  <si>
    <t xml:space="preserve">(*) Eficiencia global del área jurídica=
Nº de procesos sancionadores a las contravenciones, cobro administrativo y judicial ejecutados / Nº de servidores públicos del área de jurídica.
</t>
  </si>
  <si>
    <t>(*) Eficiencia global institucional=
Nº de procesos sancionadores a las contravenciones, cobro administrativo y judicial ejecutados  / Nº de servidores públicos integrantes de la AJ</t>
  </si>
  <si>
    <t>Sueldos de servidores públicos del área de jurídica / Nº de procesos sancionadores a las contravenciones, cobro administrativo y judicial ejecutados</t>
  </si>
  <si>
    <t>Sueldos de servidores públicos integrantes de la AJ. / Nº de procesos sancionadores a las contravenciones, cobro administrativo y judicial ejecutados</t>
  </si>
  <si>
    <t>1.5.1</t>
  </si>
  <si>
    <t xml:space="preserve">Incrementar el diseño y desarrollo de subsistemas en el Sistema SIAJ aplicados a la regulación, control y fiscalización.
(Un subsistema aglutina diferentes módulos)
</t>
  </si>
  <si>
    <t>Nº de subsistemas diseñados e implementados / Nº de subsistemas programados</t>
  </si>
  <si>
    <t>Dirección Nacional de Informática y Telecomunicaciones</t>
  </si>
  <si>
    <t>1.5.2</t>
  </si>
  <si>
    <t>Mejorar la eficacia de la seguridad de la información sistematizada publicada en los Sistemas de la AJ.</t>
  </si>
  <si>
    <t>Nº de incidentes de seguridad de la información en los Sistemas de la AJ que han determinado perdida de la integridad y confiabilidad de la información disponible / Total de incidentes registrados en el año</t>
  </si>
  <si>
    <t>1.5.3</t>
  </si>
  <si>
    <t>Mejorar la eficacia de la integridad y confiabilidad de la información de los Sistemas de la AJ.</t>
  </si>
  <si>
    <t>Nº de desviaciones detectadas en el procesamiento y sistematización de la información / Nº de registros evaluados</t>
  </si>
  <si>
    <t>1.6.1</t>
  </si>
  <si>
    <t>Mejorar la eficacia en la atención de las  consultas verbales, telefónicas y vía correo electrónico.</t>
  </si>
  <si>
    <t>Nº de atención de consultas verbales, telefónicas y vía correo electrónico atendidas / Nº de atención de consultas verbales, telefónicas y vía correo electrónico recibidas</t>
  </si>
  <si>
    <t>1.6.2</t>
  </si>
  <si>
    <t>Mejorar la eficacia en la atención de las  consultas escritas.</t>
  </si>
  <si>
    <t>Nº consultas escritas atendidas / Nº de consultas escritas recibidas</t>
  </si>
  <si>
    <t>Nº de informes de consultas escritas emitidas por DRs / Nº de consultas escritas programadas</t>
  </si>
  <si>
    <t>1.6.3</t>
  </si>
  <si>
    <t>Mejorar la eficacia de  la atención a las reclamaciones o denuncias (surgida en la relación Clientes AJ).</t>
  </si>
  <si>
    <t>Nº de denuncias o reclamos atendidos / Nº de denuncias o reclamos recibidos</t>
  </si>
  <si>
    <t>Nº de informes técnicos por denuncias o reclamos atendidos / Nº de informes técnicos Solicitados</t>
  </si>
  <si>
    <t>1.7.1</t>
  </si>
  <si>
    <t>Mejorar la imagen institucional a través de campañas masivas y publicación de impresos.</t>
  </si>
  <si>
    <t>Nº de actividades ejecutadas de campañas masivas y publicación de impresos  / Nº de actividades programadas.</t>
  </si>
  <si>
    <t>Jefatura de Comunicación y Educación</t>
  </si>
  <si>
    <t>1.7.2</t>
  </si>
  <si>
    <t xml:space="preserve">Fomentar la cultura de cumplimiento a la normativa relacionada con las promociones empresariales: “PREMIO A LA CONSTANCIA” </t>
  </si>
  <si>
    <t>Organización y realización del Premio Nacional a la Constancia de Promociones Empresariales</t>
  </si>
  <si>
    <t>Jefatura de Comunicación y Educación
Unidad de Planificación y Control</t>
  </si>
  <si>
    <t>1.7.3</t>
  </si>
  <si>
    <t>Diseñar y aplicar programas de educación dirigidos al juego responsable.</t>
  </si>
  <si>
    <t>N° de actividades ejecutadas sobre el juego responsable / N° de actividades programadas</t>
  </si>
  <si>
    <t>1.7.4</t>
  </si>
  <si>
    <t>Mejorar la eficacia los procesos de educación y comunicación</t>
  </si>
  <si>
    <t>Nº de actividades de educación y comunicación realizadas / Nº de actividades de educación y comunicación programadas</t>
  </si>
  <si>
    <t>1.7.5</t>
  </si>
  <si>
    <t>Mejorar la eficacia de la realización de las actividades de capacitación</t>
  </si>
  <si>
    <t>Nº de actividades de capacitación con un grado de medición de eficacia satisfactorio / Total de actividades de capacitación realizadas</t>
  </si>
  <si>
    <t>1.8.1</t>
  </si>
  <si>
    <t>Mejorar la eficacia del servicio de  mantenimiento y soporte técnico en software y datos de TIC`s</t>
  </si>
  <si>
    <t>Nº de solicitudes de requerimientos de soporte técnico y mantenimiento en software y datos atendidas / Nº de solicitudes de soporte técnico y mantenimiento en software y datos solicitadas</t>
  </si>
  <si>
    <t>1.8.2</t>
  </si>
  <si>
    <t>Mejorar la eficacia en el servicio de  mantenimiento y soporte técnico en infraestructura de TIC`s</t>
  </si>
  <si>
    <t>Nº de solicitudes de requerimientos de soporte técnico en infraestructura atendidas  /  Nº de solicitudes de soporte técnico en infraestructura  solicitadas</t>
  </si>
  <si>
    <t>1.8.3</t>
  </si>
  <si>
    <t>Incrementar la proporción de uso de plataforma de software libre.</t>
  </si>
  <si>
    <t>Proporción de uso de software libre</t>
  </si>
  <si>
    <t>1.9.1</t>
  </si>
  <si>
    <t>Mejorar la eficacia del Sistema de Gestión de la Calidad -ISO 9001.</t>
  </si>
  <si>
    <t>Nº de informes sin "no conformidades" en auditorias del SGC / Nº de informes de auditorías del SGC (Externas e internas) programadas</t>
  </si>
  <si>
    <t>Representante de Dirección
Unidad de Planificación y Control</t>
  </si>
  <si>
    <t>1.9.2</t>
  </si>
  <si>
    <t>Mejorar la eficacia de la planificación del Sistema de Gestión de la Calidad</t>
  </si>
  <si>
    <t>Nº de actividades del SGC realizadas / Nº total de actividades del SGC programadas</t>
  </si>
  <si>
    <t>1.10.1</t>
  </si>
  <si>
    <t>Mejorar la eficacia en la gestión del PEI</t>
  </si>
  <si>
    <t>Nº de resultados obtenidos en la gestión / Nº de resultados programados en el PEI</t>
  </si>
  <si>
    <t>Dirección Ejecutiva
Unidad de Planificación y Control</t>
  </si>
  <si>
    <t>1.10.2</t>
  </si>
  <si>
    <t>Mejorar la eficacia del control de calidad a las actividades de JLAS y PE</t>
  </si>
  <si>
    <t>N° Controles de Calidad realizados / Nº Controles de Calidad Programado</t>
  </si>
  <si>
    <t>Dirección Nacional de Fiscalización
Dirección Nacional Jurídica</t>
  </si>
  <si>
    <t xml:space="preserve">Nº de expedientes sin observaciones / Nº de expedientes verificados. </t>
  </si>
  <si>
    <t xml:space="preserve">Nº de registros sin observaciones / Nº de registros verificados. </t>
  </si>
  <si>
    <t>1.10.3</t>
  </si>
  <si>
    <t>Mejorar la eficacia del control de calidad al registro de datos de las actividades de JLAS y PE.</t>
  </si>
  <si>
    <t>Cantidad de Nº de registros revisados sin observaciones / Cantidad total de registros verificados</t>
  </si>
  <si>
    <t>1.11.1</t>
  </si>
  <si>
    <t>Mejorar la cobertura de la medición del grado de satisfacción del cliente Administrado y Población en general</t>
  </si>
  <si>
    <t>Cobertura de la gestión actual / cobertura de la gestión anterior</t>
  </si>
  <si>
    <t>Representante de Dirección
Unidad de Planificación y Control
Direcciones Regionales
Jefatura de Comunicación y Educación</t>
  </si>
  <si>
    <t>1.11.2</t>
  </si>
  <si>
    <t>Mejorar el grado de satisfacción del cliente (Administrado, Población en General y Estado).</t>
  </si>
  <si>
    <t>Grado del nivel de satisfacción del cliente (según escala de medición)</t>
  </si>
  <si>
    <t>1.11.3</t>
  </si>
  <si>
    <t>Mejorar los instrumentos de medición del grado de satisfacción del cliente (Administrado, Población en General y Estado).</t>
  </si>
  <si>
    <t>Número de instrumentos de medición mejorados o implementados en el periodo</t>
  </si>
  <si>
    <t>Representante de Dirección
Unidad de Planificación y Control
Jefatura de Comunicación y Educación</t>
  </si>
  <si>
    <t>2.1.1</t>
  </si>
  <si>
    <t>Asegurar la eficacia de la ejecución físico financiera</t>
  </si>
  <si>
    <t>% de Avance Físico/% de Avance Financiero</t>
  </si>
  <si>
    <t>Dirección Nacional Administrativa Financiera  Unidad de Planificación y Control</t>
  </si>
  <si>
    <t>POA ejecutado / POA programado</t>
  </si>
  <si>
    <t>Unidad de Planificación y Control</t>
  </si>
  <si>
    <t>Presupuesto ejecutado / Presupuesto  programado</t>
  </si>
  <si>
    <t xml:space="preserve">Dirección Nacional Administrativa Financiera </t>
  </si>
  <si>
    <t>2.2.1</t>
  </si>
  <si>
    <t>Incrementar el patrimonio de inmuebles</t>
  </si>
  <si>
    <t>Nº de Inmuebles en propiedad</t>
  </si>
  <si>
    <t>Dirección Nacional Administrativa Financiera</t>
  </si>
  <si>
    <t>2.3.1</t>
  </si>
  <si>
    <t>Incrementar el número de activos fijos apropiados y en cantidad para asegurar la realización de la prestación del servicio</t>
  </si>
  <si>
    <t>Nº de activos fijos -vehículos, equipos informáticos y de comunicación- dentro su tiempo de vida útil y en uso  / Nº total activos -vehículos, equipos informáticos y de comunicación- en inventario.</t>
  </si>
  <si>
    <t>2.3.2</t>
  </si>
  <si>
    <t>Asegurar que todos los funcionarios cuenten con los activos apropiados para la realización de la prestación del servicio</t>
  </si>
  <si>
    <t>Nº de funcionarios con los activos apropiados requeridos / Nº total de funcionarios</t>
  </si>
  <si>
    <t>2.4.1</t>
  </si>
  <si>
    <t>Incrementar la capacidad interna para la generación y aplicación de convenios y otros mecanismos de relación interinstitucional</t>
  </si>
  <si>
    <t>Nº de convenios suscritos / Nº de convenios programados para suscribir</t>
  </si>
  <si>
    <t>Jefatura de Comunicación y Educación
Direcciones Nacionales y Direcciones Regionales</t>
  </si>
  <si>
    <t>Nº de convenios en aplicación / Nº de convenios firmados.</t>
  </si>
  <si>
    <t>2.5.1</t>
  </si>
  <si>
    <t>Asegurar el mantenimiento y mejora del SGC aplicado a la AJ</t>
  </si>
  <si>
    <t>Mantenimiento de la certificación ISO 9001 en el mediano plazo (2016-2020).</t>
  </si>
  <si>
    <t>2.5.2</t>
  </si>
  <si>
    <t>Diseñar, implementar y certificar sistemas de gestión bajo normas internacionales ISO (o relacionadas)</t>
  </si>
  <si>
    <t>Normas certificables ISO integradas al SGC de la AJ</t>
  </si>
  <si>
    <t>Representante de Dirección
Unidad de Planificación y Control
Dirección Nacional de Informática y Telecomunicaciones</t>
  </si>
  <si>
    <t>2.5.3</t>
  </si>
  <si>
    <t>Conseguir el Premio Nacional de la Calidad</t>
  </si>
  <si>
    <t>Premio Nacional a La Calidad para la AJ</t>
  </si>
  <si>
    <t>3.1.1</t>
  </si>
  <si>
    <t>Incrementar la eficacia en la atención y resolución de denuncias recibidas.</t>
  </si>
  <si>
    <t>Nº de denuncias atendidas / Nº de denuncias recibidas</t>
  </si>
  <si>
    <t>Dirección Nacional Administrativa Financiera
Representante de Transparencia</t>
  </si>
  <si>
    <t>3.1.2</t>
  </si>
  <si>
    <t>Asegurar la realización de las rendiciones de cuentas públicas.</t>
  </si>
  <si>
    <t>N° de rendiciones de cuentas públicas realizadas / Nº de rendiciones de cuentas programadas</t>
  </si>
  <si>
    <t>Dirección Nacional Administrativa Financiera
Unidad de Planificación y Control
Jefatura de Comunicación y Educación</t>
  </si>
  <si>
    <t>3.1.3</t>
  </si>
  <si>
    <t>Mejorar la conciencia interna sobre la gestión de la transparencia institucional.</t>
  </si>
  <si>
    <t>N° de actividades realizadas / Nº de actividades programadas</t>
  </si>
  <si>
    <t>3.1.4</t>
  </si>
  <si>
    <t>Mejorar la eficacia de los controles internos inmersos en los procesos de soporte administrativo o de gestión de los recursos.</t>
  </si>
  <si>
    <t>N° informes de auditoría interna emitidos / Informes de auditoría interna programados</t>
  </si>
  <si>
    <t>Jefatura de Auditoría Interna</t>
  </si>
  <si>
    <t>3.1.5</t>
  </si>
  <si>
    <t xml:space="preserve">Mejorar la eficacia de la capacidad interna al cumplimiento de la normativa vigente. </t>
  </si>
  <si>
    <t>% de observaciones a los criterios de auditoria por informe de auditoría interna.</t>
  </si>
  <si>
    <t>3.2.1</t>
  </si>
  <si>
    <t>Mejorar el clima organizacional de la AJ</t>
  </si>
  <si>
    <t>Nº de actividades para el desarrollo de la cultura organizacional realizados / Nº de actividades programadas</t>
  </si>
  <si>
    <t>Grado de estado del clima organizacional</t>
  </si>
  <si>
    <t>3.2.2</t>
  </si>
  <si>
    <t>Incrementar el grado de confianza en la seguridad y regularidad laboral y demanda de servicios personales específicos.</t>
  </si>
  <si>
    <t>Nº de personal contratado / Nº de personal programado</t>
  </si>
  <si>
    <t>3.3.1</t>
  </si>
  <si>
    <t>Incrementar la eficacia de las actividades de capacitación para el desarrollo de la competencia del servidor público</t>
  </si>
  <si>
    <t>Nº de actividades de capacitación  realizadas / Nº de actividades de capacitación programadas</t>
  </si>
  <si>
    <t>Nº de servidores públicos capacitados / Total de servidores públicos de la AJ</t>
  </si>
  <si>
    <t>3.4.1</t>
  </si>
  <si>
    <t>Disponer de mecanismos de reconocimiento apropiado</t>
  </si>
  <si>
    <t>Disponibilidad y aplicación del Sistema de Reconocimiento al personal durante todo el periodo.</t>
  </si>
  <si>
    <t>3.5.1</t>
  </si>
  <si>
    <t>Dotar de indumentaria distintiva para que los servidores públicos lo usen de forma voluntaria y consecuente</t>
  </si>
  <si>
    <t>Nº de dotaciones de indumentaria distintiva de la entidad / N° de dotaciones planificadas</t>
  </si>
  <si>
    <t>3.5.2</t>
  </si>
  <si>
    <t>Mejorar el compromiso del personal con la imagen institucional</t>
  </si>
  <si>
    <t>Grado del compromiso del personal con la imagen institucional (según la escala determinada)</t>
  </si>
  <si>
    <t>COMUNICACIÓN Y EDUCACIÓN</t>
  </si>
  <si>
    <t>DIRECCION NACIONAL ADMINISTRATIVA FINANCIERA</t>
  </si>
  <si>
    <t>DIRECCION NACIONAL DE INFORMATICA Y TELECOMUNICACIONES</t>
  </si>
  <si>
    <t>JEFATURA DE AUDITORIA INTERNA</t>
  </si>
  <si>
    <t>DIRECCION NACIONAL DE FISCALIZACIÓN</t>
  </si>
  <si>
    <t>DIRECCION NACIONAL JURIDICA</t>
  </si>
  <si>
    <t>N°</t>
  </si>
  <si>
    <t>PONDERACIÓN</t>
  </si>
  <si>
    <t>META PROGRAMADA A ENERO</t>
  </si>
  <si>
    <t>PONDERACIÓN ALCANZADA</t>
  </si>
  <si>
    <t>PORCENTAJE DE CUMPLIMIENTO A ENERO</t>
  </si>
  <si>
    <t>DIRECCIÓN NACIONAL</t>
  </si>
  <si>
    <t>DIRECCIÓN NACIONAL DE FISCALIZACIÓN</t>
  </si>
  <si>
    <t>INDICADORES DE GESTIÓN INSTITUCIONAL</t>
  </si>
  <si>
    <t>AUTORIDAD DE FISCALIZACIÓN DEL JUEGO</t>
  </si>
  <si>
    <t>DIRECCIÓN NACIONAL JURÍDICA</t>
  </si>
  <si>
    <t>DIRECCIÓN NACIONAL DE INFORMÁTICA Y TELECOMUNICACIONES</t>
  </si>
  <si>
    <t>DIRECCIÓN NACIONAL ADMINISTRATIVA FINANCIERA</t>
  </si>
  <si>
    <t>JEFATURA DE COMUNICACIÓN Y EDUCACIÓN</t>
  </si>
  <si>
    <t>JEFATURAS NACIONALES I</t>
  </si>
  <si>
    <t>DIRECCCIÓN EJECUTIVA</t>
  </si>
  <si>
    <t>APOYO Y CONTROL</t>
  </si>
  <si>
    <t>DNF</t>
  </si>
  <si>
    <t>DRLP</t>
  </si>
  <si>
    <t>DRSC</t>
  </si>
  <si>
    <t>DRCB</t>
  </si>
  <si>
    <t>p</t>
  </si>
  <si>
    <t>E</t>
  </si>
  <si>
    <t>Enero</t>
  </si>
  <si>
    <t>tramites</t>
  </si>
  <si>
    <t>defectos</t>
  </si>
  <si>
    <t>CR</t>
  </si>
  <si>
    <t>TD</t>
  </si>
  <si>
    <t>DOBS</t>
  </si>
  <si>
    <t>CSOBS</t>
  </si>
  <si>
    <t>Eficiencia global del área de fiscalización del periodo actual / Eficiencia global del área de fiscalización periodo anterior (*)</t>
  </si>
  <si>
    <t xml:space="preserve">Nº de registros sin observaciones / Nº de registros verificados.(**) </t>
  </si>
  <si>
    <r>
      <rPr>
        <b/>
        <sz val="7"/>
        <rFont val="Tahoma"/>
        <family val="2"/>
      </rPr>
      <t>(*)</t>
    </r>
    <r>
      <rPr>
        <sz val="7"/>
        <rFont val="Tahoma"/>
        <family val="2"/>
      </rPr>
      <t xml:space="preserve"> Por tratarse del periodo inicial (Enero) el comparativo es la eficiencia global del mismo mes.</t>
    </r>
  </si>
  <si>
    <r>
      <rPr>
        <b/>
        <sz val="7"/>
        <rFont val="Tahoma"/>
        <family val="2"/>
      </rPr>
      <t>(**)</t>
    </r>
    <r>
      <rPr>
        <sz val="7"/>
        <rFont val="Tahoma"/>
        <family val="2"/>
      </rPr>
      <t xml:space="preserve"> Procesos P-102; P-103; P-105.</t>
    </r>
  </si>
  <si>
    <t xml:space="preserve">Nº de expedientes sin observaciones / Nº de expedientes verificados.(**) </t>
  </si>
  <si>
    <t>META PROGRAMADA A DICIEMBRE</t>
  </si>
  <si>
    <t>META EJECUTADA A DICIEMBRE</t>
  </si>
  <si>
    <t>PORCENTAJE DE CUMPLIMIENTO A DICIEMBRE</t>
  </si>
  <si>
    <t>META ALCANZADA A DICIEMBRE</t>
  </si>
  <si>
    <t>Nº de AAPAS emergentes de controles detectivos emitidos a PE  / Nº de informes de controles detectivos (META ABSOLUTA 100)</t>
  </si>
  <si>
    <t>Nº de resoluciones sancionatorias de control detectivo emitidas a PE / Nº de AAPAS de controles detectivos emitidos (META ABSOLUTA 100)</t>
  </si>
  <si>
    <t>Nº de AAPAS de controles detectivos a lugares de Juego ilegales ejecutados / Nº de informes de controles detectivos (META ABSOLUTA 67)</t>
  </si>
  <si>
    <t>Nº de resoluciones sancionatorias de control detectivos emitidas a lugares de juego ilegales  / Nº de AAPAS de controles detectivos emitidos (META ABSOLUTA 67)</t>
  </si>
  <si>
    <t>Nº de AAPAS emergentes de controles operativos emitidos a PE / Nº de informes de controles operativos (META ABSOLUTA 4)</t>
  </si>
  <si>
    <t>Nº de resoluciones sancionatorias de control operativo emitidas a PE / Nº de AAPAS de controles operativos emitidos (META ABSOLUTA 4)</t>
  </si>
  <si>
    <t>Nº de AAPAS de controles operativos emitido a lugares de Juego / Nº de informes de controles operativos (META ABSOLUTA 4)</t>
  </si>
  <si>
    <t>Nº de resoluciones sancionatorias de control operativos emitidas a lugares de juego / Nº de AAPAS de controles operativos emitidos (META ABSOLUTA 4)</t>
  </si>
  <si>
    <t>Nº de AAPAS emergentes de fiscalizaciones emitidos a PE / Nº de informes de fiscalizaciones (META ABSOLUTA 180)</t>
  </si>
  <si>
    <t>Nº de resoluciones sancionatorias de fiscalizaciones  emitidas a PE / Nº de AAPAS de fiscalizaciones emitidos (META ABSOLUTA 180)</t>
  </si>
  <si>
    <t>Nº de AAPAS de fiscalizaciones a lugares de Juego ejecutados / Nº de informes de fiscalizaciones (META ABSOLUTA 3)</t>
  </si>
  <si>
    <t>Nº de resoluciones sancionatorias de fiscalizaciones emitidas a lugares de juego / Nº de AAPAS de fiscalizaciones emitidos (META ABSOLUTA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</si>
</sst>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11"/>
      <name val="Tahoma"/>
      <family val="2"/>
    </font>
    <font>
      <b/>
      <sz val="14"/>
      <color theme="0"/>
      <name val="Tahoma"/>
      <family val="2"/>
    </font>
    <font>
      <b/>
      <sz val="14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sz val="9"/>
      <color theme="0"/>
      <name val="Tahoma"/>
      <family val="2"/>
    </font>
    <font>
      <b/>
      <sz val="10.5"/>
      <color theme="0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Tahoma"/>
      <family val="2"/>
    </font>
    <font>
      <b/>
      <sz val="7"/>
      <name val="Tahoma"/>
      <family val="2"/>
    </font>
    <font>
      <sz val="11"/>
      <color rgb="FFFF0000"/>
      <name val="Calibri"/>
      <family val="2"/>
      <scheme val="minor"/>
    </font>
    <font>
      <sz val="9"/>
      <color rgb="FF00B0F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4194"/>
        <bgColor indexed="64"/>
      </patternFill>
    </fill>
    <fill>
      <patternFill patternType="solid">
        <fgColor rgb="FF0C69B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rgb="FF0C69B3"/>
      </left>
      <right style="thin">
        <color rgb="FF0C69B3"/>
      </right>
      <top style="thin">
        <color rgb="FF0C69B3"/>
      </top>
      <bottom style="thin">
        <color rgb="FF0C69B3"/>
      </bottom>
      <diagonal/>
    </border>
    <border>
      <left style="thin">
        <color rgb="FF0C69B3"/>
      </left>
      <right style="thin">
        <color theme="0"/>
      </right>
      <top style="thin">
        <color rgb="FF0C69B3"/>
      </top>
      <bottom style="thin">
        <color rgb="FF0C69B3"/>
      </bottom>
      <diagonal/>
    </border>
    <border>
      <left style="thin">
        <color theme="0"/>
      </left>
      <right style="thin">
        <color theme="0"/>
      </right>
      <top style="thin">
        <color rgb="FF0C69B3"/>
      </top>
      <bottom style="thin">
        <color rgb="FF0C69B3"/>
      </bottom>
      <diagonal/>
    </border>
    <border>
      <left style="thin">
        <color rgb="FF0C69B3"/>
      </left>
      <right style="hair">
        <color rgb="FF0C69B3"/>
      </right>
      <top style="thin">
        <color rgb="FF0C69B3"/>
      </top>
      <bottom style="hair">
        <color rgb="FF0C69B3"/>
      </bottom>
      <diagonal/>
    </border>
    <border>
      <left style="hair">
        <color rgb="FF0C69B3"/>
      </left>
      <right style="hair">
        <color rgb="FF0C69B3"/>
      </right>
      <top style="thin">
        <color rgb="FF0C69B3"/>
      </top>
      <bottom style="hair">
        <color rgb="FF0C69B3"/>
      </bottom>
      <diagonal/>
    </border>
    <border>
      <left style="thin">
        <color rgb="FF0C69B3"/>
      </left>
      <right style="hair">
        <color rgb="FF0C69B3"/>
      </right>
      <top style="hair">
        <color rgb="FF0C69B3"/>
      </top>
      <bottom style="thin">
        <color rgb="FF0C69B3"/>
      </bottom>
      <diagonal/>
    </border>
    <border>
      <left style="hair">
        <color rgb="FF0C69B3"/>
      </left>
      <right style="hair">
        <color rgb="FF0C69B3"/>
      </right>
      <top style="hair">
        <color rgb="FF0C69B3"/>
      </top>
      <bottom style="thin">
        <color rgb="FF0C69B3"/>
      </bottom>
      <diagonal/>
    </border>
    <border>
      <left style="thin">
        <color rgb="FF0C69B3"/>
      </left>
      <right style="hair">
        <color rgb="FF0C69B3"/>
      </right>
      <top style="hair">
        <color rgb="FF0C69B3"/>
      </top>
      <bottom style="hair">
        <color rgb="FF0C69B3"/>
      </bottom>
      <diagonal/>
    </border>
    <border>
      <left style="hair">
        <color rgb="FF0C69B3"/>
      </left>
      <right style="hair">
        <color rgb="FF0C69B3"/>
      </right>
      <top style="hair">
        <color rgb="FF0C69B3"/>
      </top>
      <bottom style="hair">
        <color rgb="FF0C69B3"/>
      </bottom>
      <diagonal/>
    </border>
    <border>
      <left style="thin">
        <color rgb="FF0C69B3"/>
      </left>
      <right style="hair">
        <color rgb="FF0C69B3"/>
      </right>
      <top style="thin">
        <color rgb="FF0C69B3"/>
      </top>
      <bottom style="thin">
        <color rgb="FF0C69B3"/>
      </bottom>
      <diagonal/>
    </border>
    <border>
      <left style="hair">
        <color rgb="FF0C69B3"/>
      </left>
      <right style="hair">
        <color rgb="FF0C69B3"/>
      </right>
      <top style="thin">
        <color rgb="FF0C69B3"/>
      </top>
      <bottom style="thin">
        <color rgb="FF0C69B3"/>
      </bottom>
      <diagonal/>
    </border>
    <border>
      <left style="hair">
        <color rgb="FF0C69B3"/>
      </left>
      <right style="hair">
        <color rgb="FF0C69B3"/>
      </right>
      <top style="thin">
        <color rgb="FF0C69B3"/>
      </top>
      <bottom/>
      <diagonal/>
    </border>
    <border>
      <left style="hair">
        <color rgb="FF0C69B3"/>
      </left>
      <right style="hair">
        <color rgb="FF0C69B3"/>
      </right>
      <top/>
      <bottom/>
      <diagonal/>
    </border>
    <border>
      <left style="hair">
        <color rgb="FF0C69B3"/>
      </left>
      <right style="hair">
        <color rgb="FF0C69B3"/>
      </right>
      <top/>
      <bottom style="thin">
        <color rgb="FF0C69B3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C69B3"/>
      </top>
      <bottom/>
      <diagonal/>
    </border>
    <border>
      <left style="hair">
        <color rgb="FF0C69B3"/>
      </left>
      <right/>
      <top style="hair">
        <color rgb="FF0C69B3"/>
      </top>
      <bottom style="thin">
        <color rgb="FF0C69B3"/>
      </bottom>
      <diagonal/>
    </border>
    <border>
      <left/>
      <right style="hair">
        <color rgb="FF0C69B3"/>
      </right>
      <top style="hair">
        <color rgb="FF0C69B3"/>
      </top>
      <bottom style="thin">
        <color rgb="FF0C69B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rgb="FF0C69B3"/>
      </top>
      <bottom style="thin">
        <color rgb="FF0C69B3"/>
      </bottom>
      <diagonal/>
    </border>
    <border>
      <left style="hair">
        <color rgb="FF0C69B3"/>
      </left>
      <right style="thin">
        <color rgb="FF0C69B3"/>
      </right>
      <top style="thin">
        <color rgb="FF0C69B3"/>
      </top>
      <bottom style="hair">
        <color rgb="FF0C69B3"/>
      </bottom>
      <diagonal/>
    </border>
    <border>
      <left style="hair">
        <color rgb="FF0C69B3"/>
      </left>
      <right/>
      <top style="thin">
        <color rgb="FF0C69B3"/>
      </top>
      <bottom style="thin">
        <color rgb="FF0C69B3"/>
      </bottom>
      <diagonal/>
    </border>
    <border>
      <left style="hair">
        <color rgb="FF0C69B3"/>
      </left>
      <right style="thin">
        <color rgb="FF0C69B3"/>
      </right>
      <top style="hair">
        <color rgb="FF0C69B3"/>
      </top>
      <bottom style="hair">
        <color rgb="FF0C69B3"/>
      </bottom>
      <diagonal/>
    </border>
    <border>
      <left style="hair">
        <color rgb="FF0C69B3"/>
      </left>
      <right/>
      <top style="thin">
        <color rgb="FF0C69B3"/>
      </top>
      <bottom style="hair">
        <color rgb="FF0C69B3"/>
      </bottom>
      <diagonal/>
    </border>
    <border>
      <left style="hair">
        <color rgb="FF0C69B3"/>
      </left>
      <right/>
      <top style="hair">
        <color rgb="FF0C69B3"/>
      </top>
      <bottom style="hair">
        <color rgb="FF0C69B3"/>
      </bottom>
      <diagonal/>
    </border>
    <border>
      <left style="hair">
        <color rgb="FF0C69B3"/>
      </left>
      <right style="thin">
        <color rgb="FF0C69B3"/>
      </right>
      <top style="hair">
        <color rgb="FF0C69B3"/>
      </top>
      <bottom style="thin">
        <color rgb="FF0C69B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3" fontId="2" fillId="0" borderId="0" xfId="1" applyFont="1" applyFill="1"/>
    <xf numFmtId="9" fontId="2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9" fontId="2" fillId="2" borderId="9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2" fillId="9" borderId="0" xfId="0" applyFont="1" applyFill="1"/>
    <xf numFmtId="0" fontId="2" fillId="1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wrapText="1"/>
    </xf>
    <xf numFmtId="0" fontId="9" fillId="4" borderId="3" xfId="0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 vertical="center" wrapText="1"/>
    </xf>
    <xf numFmtId="9" fontId="10" fillId="2" borderId="0" xfId="3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12" fillId="2" borderId="1" xfId="2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2" fillId="2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10" fillId="2" borderId="0" xfId="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9" fontId="0" fillId="0" borderId="0" xfId="2" applyFont="1"/>
    <xf numFmtId="2" fontId="0" fillId="11" borderId="0" xfId="0" applyNumberFormat="1" applyFill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9" fontId="0" fillId="0" borderId="0" xfId="2" applyFont="1" applyAlignment="1">
      <alignment horizontal="center" vertical="center"/>
    </xf>
    <xf numFmtId="10" fontId="0" fillId="0" borderId="0" xfId="2" applyNumberFormat="1" applyFont="1"/>
    <xf numFmtId="9" fontId="2" fillId="0" borderId="9" xfId="0" applyNumberFormat="1" applyFont="1" applyFill="1" applyBorder="1" applyAlignment="1">
      <alignment horizontal="center" vertical="center" wrapText="1"/>
    </xf>
    <xf numFmtId="4" fontId="0" fillId="11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11" xfId="2" applyFont="1" applyFill="1" applyBorder="1" applyAlignment="1">
      <alignment horizontal="center" vertical="center" wrapText="1"/>
    </xf>
    <xf numFmtId="9" fontId="2" fillId="2" borderId="5" xfId="2" applyFont="1" applyFill="1" applyBorder="1" applyAlignment="1">
      <alignment horizontal="center" vertical="center" wrapText="1"/>
    </xf>
    <xf numFmtId="1" fontId="2" fillId="2" borderId="5" xfId="2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9" fontId="2" fillId="2" borderId="19" xfId="0" applyNumberFormat="1" applyFont="1" applyFill="1" applyBorder="1" applyAlignment="1">
      <alignment horizontal="center" vertical="center" wrapText="1"/>
    </xf>
    <xf numFmtId="9" fontId="12" fillId="2" borderId="19" xfId="2" applyNumberFormat="1" applyFont="1" applyFill="1" applyBorder="1" applyAlignment="1">
      <alignment horizontal="center" vertical="center" wrapText="1"/>
    </xf>
    <xf numFmtId="10" fontId="12" fillId="2" borderId="19" xfId="2" applyNumberFormat="1" applyFont="1" applyFill="1" applyBorder="1" applyAlignment="1">
      <alignment horizontal="center" vertical="center" wrapText="1"/>
    </xf>
    <xf numFmtId="2" fontId="12" fillId="2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1" fontId="12" fillId="2" borderId="19" xfId="2" applyNumberFormat="1" applyFont="1" applyFill="1" applyBorder="1" applyAlignment="1">
      <alignment horizontal="center" vertical="center" wrapText="1"/>
    </xf>
    <xf numFmtId="10" fontId="17" fillId="0" borderId="20" xfId="0" applyNumberFormat="1" applyFont="1" applyBorder="1" applyAlignment="1">
      <alignment horizontal="center"/>
    </xf>
    <xf numFmtId="9" fontId="12" fillId="2" borderId="21" xfId="2" applyNumberFormat="1" applyFont="1" applyFill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/>
    </xf>
    <xf numFmtId="0" fontId="21" fillId="0" borderId="0" xfId="0" applyFont="1"/>
    <xf numFmtId="9" fontId="12" fillId="12" borderId="19" xfId="2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12" fillId="0" borderId="9" xfId="2" applyNumberFormat="1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2" fontId="2" fillId="0" borderId="9" xfId="3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9" fontId="2" fillId="0" borderId="9" xfId="2" applyFont="1" applyFill="1" applyBorder="1" applyAlignment="1">
      <alignment horizontal="center" vertical="center" wrapText="1"/>
    </xf>
    <xf numFmtId="10" fontId="2" fillId="2" borderId="9" xfId="2" applyNumberFormat="1" applyFont="1" applyFill="1" applyBorder="1" applyAlignment="1">
      <alignment horizontal="center" vertical="center" wrapText="1"/>
    </xf>
    <xf numFmtId="9" fontId="2" fillId="2" borderId="9" xfId="2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 wrapText="1"/>
    </xf>
    <xf numFmtId="10" fontId="2" fillId="2" borderId="9" xfId="0" applyNumberFormat="1" applyFont="1" applyFill="1" applyBorder="1" applyAlignment="1">
      <alignment horizontal="center" vertical="center" wrapText="1"/>
    </xf>
    <xf numFmtId="9" fontId="12" fillId="2" borderId="9" xfId="2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9" fontId="12" fillId="0" borderId="7" xfId="2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10" fontId="12" fillId="12" borderId="9" xfId="2" applyNumberFormat="1" applyFont="1" applyFill="1" applyBorder="1" applyAlignment="1">
      <alignment horizontal="center" vertical="center" wrapText="1"/>
    </xf>
    <xf numFmtId="9" fontId="22" fillId="2" borderId="5" xfId="0" applyNumberFormat="1" applyFont="1" applyFill="1" applyBorder="1" applyAlignment="1">
      <alignment horizontal="center" vertical="center" wrapText="1"/>
    </xf>
    <xf numFmtId="43" fontId="2" fillId="2" borderId="9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4" fillId="3" borderId="0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9" fontId="12" fillId="2" borderId="1" xfId="2" applyFont="1" applyFill="1" applyBorder="1" applyAlignment="1">
      <alignment horizontal="center" vertical="center" wrapText="1"/>
    </xf>
    <xf numFmtId="9" fontId="2" fillId="11" borderId="11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2" fillId="2" borderId="9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center" vertical="center" wrapText="1"/>
    </xf>
    <xf numFmtId="10" fontId="2" fillId="2" borderId="5" xfId="2" applyNumberFormat="1" applyFont="1" applyFill="1" applyBorder="1" applyAlignment="1">
      <alignment horizontal="center" vertical="center" wrapText="1"/>
    </xf>
    <xf numFmtId="9" fontId="12" fillId="2" borderId="1" xfId="2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 vertical="center" wrapText="1"/>
    </xf>
    <xf numFmtId="9" fontId="2" fillId="2" borderId="18" xfId="0" applyNumberFormat="1" applyFont="1" applyFill="1" applyBorder="1" applyAlignment="1">
      <alignment horizontal="center" vertical="center" wrapText="1"/>
    </xf>
    <xf numFmtId="10" fontId="12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A4" zoomScale="80" zoomScaleNormal="80" workbookViewId="0">
      <pane xSplit="3" ySplit="3" topLeftCell="D97" activePane="bottomRight" state="frozen"/>
      <selection activeCell="A4" sqref="A4"/>
      <selection pane="topRight" activeCell="D4" sqref="D4"/>
      <selection pane="bottomLeft" activeCell="A7" sqref="A7"/>
      <selection pane="bottomRight" activeCell="A6" sqref="A6:K105"/>
    </sheetView>
  </sheetViews>
  <sheetFormatPr baseColWidth="10" defaultRowHeight="11.25" x14ac:dyDescent="0.15"/>
  <cols>
    <col min="1" max="1" width="9" style="8" customWidth="1"/>
    <col min="2" max="2" width="8.28515625" style="8" customWidth="1"/>
    <col min="3" max="3" width="32" style="8" customWidth="1"/>
    <col min="4" max="4" width="31.28515625" style="8" customWidth="1"/>
    <col min="5" max="5" width="12.85546875" style="8" customWidth="1"/>
    <col min="6" max="6" width="10.42578125" style="23" customWidth="1"/>
    <col min="7" max="8" width="14" style="23" customWidth="1"/>
    <col min="9" max="9" width="17.42578125" style="23" customWidth="1"/>
    <col min="10" max="10" width="15.85546875" style="23" customWidth="1"/>
    <col min="11" max="11" width="24" style="8" customWidth="1"/>
    <col min="12" max="12" width="16.28515625" style="8" bestFit="1" customWidth="1"/>
    <col min="13" max="16384" width="11.42578125" style="8"/>
  </cols>
  <sheetData>
    <row r="1" spans="1:12" s="1" customFormat="1" ht="14.25" customHeight="1" x14ac:dyDescent="0.2">
      <c r="C1" s="2"/>
      <c r="D1" s="2"/>
      <c r="E1" s="2"/>
      <c r="F1" s="3"/>
      <c r="G1" s="3"/>
      <c r="H1" s="3"/>
      <c r="I1" s="3"/>
      <c r="J1" s="3"/>
      <c r="K1" s="31"/>
    </row>
    <row r="2" spans="1:12" s="1" customFormat="1" ht="18" customHeight="1" x14ac:dyDescent="0.15">
      <c r="A2" s="139" t="s">
        <v>248</v>
      </c>
      <c r="B2" s="139"/>
      <c r="C2" s="139"/>
      <c r="D2" s="139"/>
      <c r="E2" s="139"/>
      <c r="F2" s="139"/>
      <c r="G2" s="139"/>
      <c r="H2" s="139"/>
      <c r="I2" s="139"/>
      <c r="J2" s="139"/>
      <c r="K2" s="31"/>
    </row>
    <row r="3" spans="1:12" s="1" customFormat="1" ht="18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4"/>
      <c r="K3" s="31"/>
    </row>
    <row r="4" spans="1:12" s="1" customFormat="1" ht="18" x14ac:dyDescent="0.25">
      <c r="A4" s="140" t="s">
        <v>247</v>
      </c>
      <c r="B4" s="140"/>
      <c r="C4" s="140"/>
      <c r="D4" s="140"/>
      <c r="E4" s="140"/>
      <c r="F4" s="140"/>
      <c r="G4" s="140"/>
      <c r="H4" s="140"/>
      <c r="I4" s="140"/>
      <c r="J4" s="140"/>
      <c r="K4" s="4"/>
    </row>
    <row r="5" spans="1:12" s="1" customFormat="1" x14ac:dyDescent="0.15">
      <c r="B5" s="138"/>
      <c r="C5" s="138"/>
      <c r="D5" s="5"/>
      <c r="E5" s="5"/>
      <c r="F5" s="5"/>
      <c r="G5" s="5"/>
      <c r="H5" s="5"/>
      <c r="I5" s="5"/>
      <c r="J5" s="5"/>
      <c r="K5" s="31"/>
    </row>
    <row r="6" spans="1:12" ht="51" customHeight="1" x14ac:dyDescent="0.15">
      <c r="A6" s="6" t="s">
        <v>240</v>
      </c>
      <c r="B6" s="6" t="s">
        <v>0</v>
      </c>
      <c r="C6" s="7" t="s">
        <v>1</v>
      </c>
      <c r="D6" s="7" t="s">
        <v>2</v>
      </c>
      <c r="E6" s="32" t="s">
        <v>241</v>
      </c>
      <c r="F6" s="7" t="s">
        <v>3</v>
      </c>
      <c r="G6" s="7" t="s">
        <v>274</v>
      </c>
      <c r="H6" s="7" t="s">
        <v>274</v>
      </c>
      <c r="I6" s="7" t="s">
        <v>276</v>
      </c>
      <c r="J6" s="7" t="s">
        <v>243</v>
      </c>
      <c r="K6" s="7" t="s">
        <v>4</v>
      </c>
    </row>
    <row r="7" spans="1:12" ht="45" hidden="1" x14ac:dyDescent="0.15">
      <c r="A7" s="123">
        <v>1</v>
      </c>
      <c r="B7" s="124" t="s">
        <v>5</v>
      </c>
      <c r="C7" s="131" t="s">
        <v>6</v>
      </c>
      <c r="D7" s="9" t="s">
        <v>7</v>
      </c>
      <c r="E7" s="9">
        <v>2.5</v>
      </c>
      <c r="F7" s="9">
        <f>DNF!F6</f>
        <v>6533</v>
      </c>
      <c r="G7" s="72">
        <f>DNF!G6</f>
        <v>6533</v>
      </c>
      <c r="H7" s="72">
        <f>DNF!H6</f>
        <v>8009</v>
      </c>
      <c r="I7" s="36">
        <f>IF(H7/F7&gt;1,1,H7/F7)</f>
        <v>1</v>
      </c>
      <c r="J7" s="9">
        <f>+I7*E7</f>
        <v>2.5</v>
      </c>
      <c r="K7" s="9" t="s">
        <v>8</v>
      </c>
    </row>
    <row r="8" spans="1:12" ht="33.75" hidden="1" x14ac:dyDescent="0.15">
      <c r="A8" s="123"/>
      <c r="B8" s="125"/>
      <c r="C8" s="132"/>
      <c r="D8" s="10" t="s">
        <v>9</v>
      </c>
      <c r="E8" s="9">
        <v>2.5</v>
      </c>
      <c r="F8" s="72">
        <f>DNF!F7</f>
        <v>73</v>
      </c>
      <c r="G8" s="72">
        <f>DNF!G7</f>
        <v>73</v>
      </c>
      <c r="H8" s="72">
        <f>DNF!H7</f>
        <v>81</v>
      </c>
      <c r="I8" s="36">
        <f t="shared" ref="I8:I41" si="0">IF(H8/F8&gt;1,1,H8/F8)</f>
        <v>1</v>
      </c>
      <c r="J8" s="72">
        <f>+I8*E8</f>
        <v>2.5</v>
      </c>
      <c r="K8" s="10" t="s">
        <v>8</v>
      </c>
    </row>
    <row r="9" spans="1:12" ht="33.75" hidden="1" x14ac:dyDescent="0.15">
      <c r="A9" s="123">
        <v>2</v>
      </c>
      <c r="B9" s="124" t="s">
        <v>10</v>
      </c>
      <c r="C9" s="131" t="s">
        <v>11</v>
      </c>
      <c r="D9" s="9" t="s">
        <v>12</v>
      </c>
      <c r="E9" s="9">
        <v>2.5</v>
      </c>
      <c r="F9" s="9">
        <f>DNF!F8</f>
        <v>760</v>
      </c>
      <c r="G9" s="72">
        <f>DNF!G8</f>
        <v>760</v>
      </c>
      <c r="H9" s="72">
        <f>DNF!H8</f>
        <v>776</v>
      </c>
      <c r="I9" s="36">
        <f t="shared" si="0"/>
        <v>1</v>
      </c>
      <c r="J9" s="72">
        <f t="shared" ref="J9:J22" si="1">+I9*E9</f>
        <v>2.5</v>
      </c>
      <c r="K9" s="9" t="s">
        <v>8</v>
      </c>
      <c r="L9" s="11"/>
    </row>
    <row r="10" spans="1:12" ht="33.75" hidden="1" x14ac:dyDescent="0.15">
      <c r="A10" s="123"/>
      <c r="B10" s="125"/>
      <c r="C10" s="132"/>
      <c r="D10" s="10" t="s">
        <v>13</v>
      </c>
      <c r="E10" s="9">
        <v>2.5</v>
      </c>
      <c r="F10" s="72">
        <f>DNF!F9</f>
        <v>70</v>
      </c>
      <c r="G10" s="72">
        <f>DNF!G9</f>
        <v>413</v>
      </c>
      <c r="H10" s="72">
        <f>DNF!H9</f>
        <v>420</v>
      </c>
      <c r="I10" s="36">
        <f t="shared" si="0"/>
        <v>1</v>
      </c>
      <c r="J10" s="72">
        <f t="shared" si="1"/>
        <v>2.5</v>
      </c>
      <c r="K10" s="10" t="s">
        <v>8</v>
      </c>
      <c r="L10" s="11"/>
    </row>
    <row r="11" spans="1:12" ht="22.5" hidden="1" x14ac:dyDescent="0.15">
      <c r="A11" s="123">
        <v>3</v>
      </c>
      <c r="B11" s="124" t="s">
        <v>14</v>
      </c>
      <c r="C11" s="131" t="s">
        <v>15</v>
      </c>
      <c r="D11" s="9" t="s">
        <v>16</v>
      </c>
      <c r="E11" s="9">
        <v>2.5</v>
      </c>
      <c r="F11" s="9">
        <f>DNF!F10</f>
        <v>670</v>
      </c>
      <c r="G11" s="72">
        <f>DNF!G10</f>
        <v>670</v>
      </c>
      <c r="H11" s="72">
        <f>DNF!H10</f>
        <v>633</v>
      </c>
      <c r="I11" s="36">
        <f t="shared" si="0"/>
        <v>0.94477611940298512</v>
      </c>
      <c r="J11" s="77">
        <f t="shared" si="1"/>
        <v>2.3619402985074629</v>
      </c>
      <c r="K11" s="9" t="s">
        <v>8</v>
      </c>
      <c r="L11" s="11"/>
    </row>
    <row r="12" spans="1:12" ht="33.75" hidden="1" x14ac:dyDescent="0.15">
      <c r="A12" s="123"/>
      <c r="B12" s="125"/>
      <c r="C12" s="132"/>
      <c r="D12" s="10" t="s">
        <v>17</v>
      </c>
      <c r="E12" s="9">
        <v>2.6</v>
      </c>
      <c r="F12" s="72">
        <f>DNF!F11</f>
        <v>8</v>
      </c>
      <c r="G12" s="72">
        <f>DNF!G11</f>
        <v>8</v>
      </c>
      <c r="H12" s="72">
        <f>DNF!H11</f>
        <v>10</v>
      </c>
      <c r="I12" s="36">
        <f t="shared" si="0"/>
        <v>1</v>
      </c>
      <c r="J12" s="72">
        <f t="shared" si="1"/>
        <v>2.6</v>
      </c>
      <c r="K12" s="10" t="s">
        <v>8</v>
      </c>
      <c r="L12" s="11"/>
    </row>
    <row r="13" spans="1:12" ht="45" hidden="1" x14ac:dyDescent="0.15">
      <c r="A13" s="123">
        <v>4</v>
      </c>
      <c r="B13" s="124" t="s">
        <v>18</v>
      </c>
      <c r="C13" s="131" t="s">
        <v>19</v>
      </c>
      <c r="D13" s="9" t="s">
        <v>20</v>
      </c>
      <c r="E13" s="9">
        <v>0.5</v>
      </c>
      <c r="F13" s="12">
        <f>DNF!F12</f>
        <v>1.1000000000000001</v>
      </c>
      <c r="G13" s="12">
        <f>DNF!G12</f>
        <v>1.1000000000000001</v>
      </c>
      <c r="H13" s="12">
        <f>DNF!H12</f>
        <v>1.0694743644980611</v>
      </c>
      <c r="I13" s="36">
        <f t="shared" si="0"/>
        <v>0.97224942227096456</v>
      </c>
      <c r="J13" s="76">
        <f t="shared" si="1"/>
        <v>0.48612471113548228</v>
      </c>
      <c r="K13" s="9" t="s">
        <v>8</v>
      </c>
      <c r="L13" s="11"/>
    </row>
    <row r="14" spans="1:12" ht="67.5" hidden="1" x14ac:dyDescent="0.15">
      <c r="A14" s="123"/>
      <c r="B14" s="133"/>
      <c r="C14" s="134"/>
      <c r="D14" s="13" t="s">
        <v>21</v>
      </c>
      <c r="E14" s="9">
        <v>0.5</v>
      </c>
      <c r="F14" s="13">
        <f>DNF!F13</f>
        <v>172</v>
      </c>
      <c r="G14" s="73">
        <f>DNF!G13</f>
        <v>211.42500000000001</v>
      </c>
      <c r="H14" s="73">
        <f>DNF!H13</f>
        <v>248.22499999999999</v>
      </c>
      <c r="I14" s="36">
        <f t="shared" si="0"/>
        <v>1</v>
      </c>
      <c r="J14" s="72">
        <f t="shared" si="1"/>
        <v>0.5</v>
      </c>
      <c r="K14" s="13" t="s">
        <v>8</v>
      </c>
      <c r="L14" s="11"/>
    </row>
    <row r="15" spans="1:12" ht="56.25" hidden="1" x14ac:dyDescent="0.15">
      <c r="A15" s="123"/>
      <c r="B15" s="133"/>
      <c r="C15" s="134"/>
      <c r="D15" s="13" t="s">
        <v>22</v>
      </c>
      <c r="E15" s="9">
        <v>0.5</v>
      </c>
      <c r="F15" s="73">
        <f>DNF!F14</f>
        <v>63</v>
      </c>
      <c r="G15" s="73">
        <f>DNF!G14</f>
        <v>68.756097560975604</v>
      </c>
      <c r="H15" s="73">
        <f>DNF!H14</f>
        <v>80.723577235772353</v>
      </c>
      <c r="I15" s="36">
        <f t="shared" si="0"/>
        <v>1</v>
      </c>
      <c r="J15" s="72">
        <f t="shared" si="1"/>
        <v>0.5</v>
      </c>
      <c r="K15" s="13" t="s">
        <v>8</v>
      </c>
      <c r="L15" s="11"/>
    </row>
    <row r="16" spans="1:12" ht="45" hidden="1" x14ac:dyDescent="0.15">
      <c r="A16" s="123"/>
      <c r="B16" s="133"/>
      <c r="C16" s="134"/>
      <c r="D16" s="13" t="s">
        <v>23</v>
      </c>
      <c r="E16" s="9">
        <v>0.5</v>
      </c>
      <c r="F16" s="73">
        <f>DNF!F15</f>
        <v>583</v>
      </c>
      <c r="G16" s="73">
        <f>DNF!G15</f>
        <v>640.94685720326345</v>
      </c>
      <c r="H16" s="73">
        <f>DNF!H15</f>
        <v>545.92482338281786</v>
      </c>
      <c r="I16" s="36">
        <f t="shared" si="0"/>
        <v>0.93640621506486765</v>
      </c>
      <c r="J16" s="78">
        <f t="shared" si="1"/>
        <v>0.46820310753243383</v>
      </c>
      <c r="K16" s="13" t="s">
        <v>8</v>
      </c>
      <c r="L16" s="11"/>
    </row>
    <row r="17" spans="1:12" ht="45" hidden="1" x14ac:dyDescent="0.15">
      <c r="A17" s="123"/>
      <c r="B17" s="133"/>
      <c r="C17" s="134"/>
      <c r="D17" s="13" t="s">
        <v>24</v>
      </c>
      <c r="E17" s="9">
        <v>0.5</v>
      </c>
      <c r="F17" s="73">
        <f>DNF!F16</f>
        <v>1612</v>
      </c>
      <c r="G17" s="73">
        <f>DNF!G16</f>
        <v>1864.6738859446614</v>
      </c>
      <c r="H17" s="73">
        <f>DNF!H16</f>
        <v>1588.2311464834324</v>
      </c>
      <c r="I17" s="36">
        <f t="shared" si="0"/>
        <v>0.98525505364977195</v>
      </c>
      <c r="J17" s="78">
        <f t="shared" si="1"/>
        <v>0.49262752682488598</v>
      </c>
      <c r="K17" s="13" t="s">
        <v>8</v>
      </c>
      <c r="L17" s="11"/>
    </row>
    <row r="18" spans="1:12" ht="33.75" hidden="1" x14ac:dyDescent="0.15">
      <c r="A18" s="123"/>
      <c r="B18" s="133"/>
      <c r="C18" s="134"/>
      <c r="D18" s="13" t="s">
        <v>25</v>
      </c>
      <c r="E18" s="9">
        <v>0.5</v>
      </c>
      <c r="F18" s="73">
        <f>DNF!F17</f>
        <v>16</v>
      </c>
      <c r="G18" s="73">
        <f>DNF!G17</f>
        <v>16.75</v>
      </c>
      <c r="H18" s="73">
        <f>DNF!H17</f>
        <v>15.824999999999999</v>
      </c>
      <c r="I18" s="36">
        <f t="shared" si="0"/>
        <v>0.98906249999999996</v>
      </c>
      <c r="J18" s="78">
        <f t="shared" si="1"/>
        <v>0.49453124999999998</v>
      </c>
      <c r="K18" s="13" t="s">
        <v>8</v>
      </c>
      <c r="L18" s="11"/>
    </row>
    <row r="19" spans="1:12" ht="33.75" hidden="1" x14ac:dyDescent="0.15">
      <c r="A19" s="123"/>
      <c r="B19" s="133"/>
      <c r="C19" s="134"/>
      <c r="D19" s="13" t="s">
        <v>26</v>
      </c>
      <c r="E19" s="9">
        <v>0.5</v>
      </c>
      <c r="F19" s="73" t="str">
        <f>DNF!F18</f>
        <v>0.20</v>
      </c>
      <c r="G19" s="73">
        <f>DNF!G18</f>
        <v>0.2</v>
      </c>
      <c r="H19" s="73">
        <f>DNF!H18</f>
        <v>0.25</v>
      </c>
      <c r="I19" s="36">
        <f t="shared" si="0"/>
        <v>1</v>
      </c>
      <c r="J19" s="72">
        <f t="shared" si="1"/>
        <v>0.5</v>
      </c>
      <c r="K19" s="13" t="s">
        <v>8</v>
      </c>
      <c r="L19" s="11"/>
    </row>
    <row r="20" spans="1:12" ht="33.75" hidden="1" x14ac:dyDescent="0.15">
      <c r="A20" s="123"/>
      <c r="B20" s="133"/>
      <c r="C20" s="134"/>
      <c r="D20" s="13" t="s">
        <v>28</v>
      </c>
      <c r="E20" s="9">
        <v>0.5</v>
      </c>
      <c r="F20" s="73">
        <f>DNF!F19</f>
        <v>153</v>
      </c>
      <c r="G20" s="73">
        <f>DNF!G19</f>
        <v>182.32499999999999</v>
      </c>
      <c r="H20" s="73">
        <f>DNF!H19</f>
        <v>219.625</v>
      </c>
      <c r="I20" s="36">
        <f t="shared" si="0"/>
        <v>1</v>
      </c>
      <c r="J20" s="72">
        <f t="shared" si="1"/>
        <v>0.5</v>
      </c>
      <c r="K20" s="13" t="s">
        <v>8</v>
      </c>
      <c r="L20" s="11"/>
    </row>
    <row r="21" spans="1:12" ht="33.75" hidden="1" x14ac:dyDescent="0.15">
      <c r="A21" s="123"/>
      <c r="B21" s="125"/>
      <c r="C21" s="132"/>
      <c r="D21" s="10" t="s">
        <v>29</v>
      </c>
      <c r="E21" s="9">
        <v>0.5</v>
      </c>
      <c r="F21" s="73">
        <f>DNF!F20</f>
        <v>3</v>
      </c>
      <c r="G21" s="73">
        <f>DNF!G20</f>
        <v>12.15</v>
      </c>
      <c r="H21" s="73">
        <f>DNF!H20</f>
        <v>12.525</v>
      </c>
      <c r="I21" s="36">
        <f t="shared" si="0"/>
        <v>1</v>
      </c>
      <c r="J21" s="72">
        <f>+I21*E21</f>
        <v>0.5</v>
      </c>
      <c r="K21" s="10" t="s">
        <v>8</v>
      </c>
      <c r="L21" s="11"/>
    </row>
    <row r="22" spans="1:12" ht="33.75" hidden="1" x14ac:dyDescent="0.15">
      <c r="A22" s="30">
        <v>5</v>
      </c>
      <c r="B22" s="14" t="s">
        <v>30</v>
      </c>
      <c r="C22" s="15" t="s">
        <v>31</v>
      </c>
      <c r="D22" s="16" t="s">
        <v>32</v>
      </c>
      <c r="E22" s="9">
        <v>3</v>
      </c>
      <c r="F22" s="16">
        <f>DNJ!F7</f>
        <v>3</v>
      </c>
      <c r="G22" s="16">
        <f>DNJ!G7</f>
        <v>3</v>
      </c>
      <c r="H22" s="16">
        <f>DNJ!H7</f>
        <v>5</v>
      </c>
      <c r="I22" s="167">
        <f t="shared" si="0"/>
        <v>1</v>
      </c>
      <c r="J22" s="72">
        <f t="shared" si="1"/>
        <v>3</v>
      </c>
      <c r="K22" s="16" t="s">
        <v>33</v>
      </c>
      <c r="L22" s="11"/>
    </row>
    <row r="23" spans="1:12" ht="45" hidden="1" x14ac:dyDescent="0.15">
      <c r="A23" s="30">
        <v>6</v>
      </c>
      <c r="B23" s="14" t="s">
        <v>34</v>
      </c>
      <c r="C23" s="15" t="s">
        <v>35</v>
      </c>
      <c r="D23" s="16" t="s">
        <v>36</v>
      </c>
      <c r="E23" s="9">
        <v>3</v>
      </c>
      <c r="F23" s="16">
        <f>DNJ!F8</f>
        <v>1150</v>
      </c>
      <c r="G23" s="16">
        <f>DNJ!G8</f>
        <v>855</v>
      </c>
      <c r="H23" s="16">
        <f>DNJ!H8</f>
        <v>980</v>
      </c>
      <c r="I23" s="167">
        <f t="shared" si="0"/>
        <v>0.85217391304347823</v>
      </c>
      <c r="J23" s="168">
        <f>+I23*E23</f>
        <v>2.5565217391304347</v>
      </c>
      <c r="K23" s="16" t="s">
        <v>33</v>
      </c>
      <c r="L23" s="11"/>
    </row>
    <row r="24" spans="1:12" ht="45" hidden="1" x14ac:dyDescent="0.15">
      <c r="A24" s="30">
        <v>7</v>
      </c>
      <c r="B24" s="14" t="s">
        <v>37</v>
      </c>
      <c r="C24" s="15" t="s">
        <v>38</v>
      </c>
      <c r="D24" s="16" t="s">
        <v>39</v>
      </c>
      <c r="E24" s="9">
        <v>2.5</v>
      </c>
      <c r="F24" s="16">
        <f>DNF!F21</f>
        <v>1200</v>
      </c>
      <c r="G24" s="16">
        <f>DNF!G21</f>
        <v>1200</v>
      </c>
      <c r="H24" s="16">
        <f>DNF!H21</f>
        <v>1384</v>
      </c>
      <c r="I24" s="167">
        <f t="shared" si="0"/>
        <v>1</v>
      </c>
      <c r="J24" s="158">
        <f t="shared" ref="J24:J37" si="2">+I24*E24</f>
        <v>2.5</v>
      </c>
      <c r="K24" s="16" t="s">
        <v>8</v>
      </c>
      <c r="L24" s="11"/>
    </row>
    <row r="25" spans="1:12" ht="45" hidden="1" x14ac:dyDescent="0.15">
      <c r="A25" s="123">
        <v>8</v>
      </c>
      <c r="B25" s="124" t="s">
        <v>40</v>
      </c>
      <c r="C25" s="135" t="s">
        <v>41</v>
      </c>
      <c r="D25" s="9" t="s">
        <v>42</v>
      </c>
      <c r="E25" s="9">
        <v>0.5</v>
      </c>
      <c r="F25" s="12">
        <f>DNJ!F9</f>
        <v>1.1000000000000001</v>
      </c>
      <c r="G25" s="12">
        <f>DNJ!G9</f>
        <v>1.1000000000000001</v>
      </c>
      <c r="H25" s="12">
        <f>DNJ!H9</f>
        <v>1.1100000000000001</v>
      </c>
      <c r="I25" s="167">
        <f t="shared" si="0"/>
        <v>1</v>
      </c>
      <c r="J25" s="168">
        <f t="shared" si="2"/>
        <v>0.5</v>
      </c>
      <c r="K25" s="9" t="s">
        <v>33</v>
      </c>
      <c r="L25" s="11"/>
    </row>
    <row r="26" spans="1:12" ht="45" hidden="1" x14ac:dyDescent="0.15">
      <c r="A26" s="123"/>
      <c r="B26" s="133"/>
      <c r="C26" s="136"/>
      <c r="D26" s="13" t="s">
        <v>43</v>
      </c>
      <c r="E26" s="9">
        <v>0.5</v>
      </c>
      <c r="F26" s="13">
        <f>DNJ!F10</f>
        <v>35</v>
      </c>
      <c r="G26" s="73">
        <f>DNJ!G10</f>
        <v>25.15</v>
      </c>
      <c r="H26" s="73">
        <f>DNJ!H10</f>
        <v>28.82</v>
      </c>
      <c r="I26" s="167">
        <f t="shared" si="0"/>
        <v>0.8234285714285714</v>
      </c>
      <c r="J26" s="168">
        <f t="shared" si="2"/>
        <v>0.4117142857142857</v>
      </c>
      <c r="K26" s="13" t="s">
        <v>33</v>
      </c>
      <c r="L26" s="11"/>
    </row>
    <row r="27" spans="1:12" ht="45" hidden="1" x14ac:dyDescent="0.15">
      <c r="A27" s="123"/>
      <c r="B27" s="133"/>
      <c r="C27" s="136"/>
      <c r="D27" s="13" t="s">
        <v>44</v>
      </c>
      <c r="E27" s="9">
        <v>0.5</v>
      </c>
      <c r="F27" s="73">
        <f>DNJ!F11</f>
        <v>11</v>
      </c>
      <c r="G27" s="73">
        <f>DNJ!G11</f>
        <v>7.07</v>
      </c>
      <c r="H27" s="73">
        <f>DNJ!H11</f>
        <v>8.1</v>
      </c>
      <c r="I27" s="167">
        <f t="shared" si="0"/>
        <v>0.73636363636363633</v>
      </c>
      <c r="J27" s="168">
        <f t="shared" si="2"/>
        <v>0.36818181818181817</v>
      </c>
      <c r="K27" s="13" t="s">
        <v>33</v>
      </c>
      <c r="L27" s="11"/>
    </row>
    <row r="28" spans="1:12" ht="33.75" hidden="1" x14ac:dyDescent="0.15">
      <c r="A28" s="123"/>
      <c r="B28" s="133"/>
      <c r="C28" s="136"/>
      <c r="D28" s="13" t="s">
        <v>45</v>
      </c>
      <c r="E28" s="9">
        <v>0.5</v>
      </c>
      <c r="F28" s="73">
        <f>DNJ!F12</f>
        <v>3015</v>
      </c>
      <c r="G28" s="73">
        <f>DNJ!G12</f>
        <v>4158.67</v>
      </c>
      <c r="H28" s="73">
        <f>DNJ!H12</f>
        <v>3628.23</v>
      </c>
      <c r="I28" s="167">
        <f t="shared" si="0"/>
        <v>1</v>
      </c>
      <c r="J28" s="168">
        <f t="shared" si="2"/>
        <v>0.5</v>
      </c>
      <c r="K28" s="13" t="s">
        <v>33</v>
      </c>
      <c r="L28" s="11"/>
    </row>
    <row r="29" spans="1:12" ht="33.75" hidden="1" x14ac:dyDescent="0.15">
      <c r="A29" s="123"/>
      <c r="B29" s="125"/>
      <c r="C29" s="137"/>
      <c r="D29" s="10" t="s">
        <v>46</v>
      </c>
      <c r="E29" s="9">
        <v>0.5</v>
      </c>
      <c r="F29" s="73">
        <f>DNJ!F13</f>
        <v>9467</v>
      </c>
      <c r="G29" s="73">
        <f>DNJ!G13</f>
        <v>15985.25</v>
      </c>
      <c r="H29" s="73">
        <f>DNJ!H13</f>
        <v>13946.31</v>
      </c>
      <c r="I29" s="167">
        <f t="shared" si="0"/>
        <v>1</v>
      </c>
      <c r="J29" s="168">
        <f t="shared" si="2"/>
        <v>0.5</v>
      </c>
      <c r="K29" s="10" t="s">
        <v>33</v>
      </c>
      <c r="L29" s="11"/>
    </row>
    <row r="30" spans="1:12" ht="56.25" hidden="1" customHeight="1" x14ac:dyDescent="0.15">
      <c r="A30" s="123">
        <v>9</v>
      </c>
      <c r="B30" s="124" t="s">
        <v>47</v>
      </c>
      <c r="C30" s="135" t="s">
        <v>48</v>
      </c>
      <c r="D30" s="9" t="s">
        <v>49</v>
      </c>
      <c r="E30" s="9">
        <v>1.5</v>
      </c>
      <c r="F30" s="12">
        <f>DNJ!F14</f>
        <v>1</v>
      </c>
      <c r="G30" s="12">
        <f>DNJ!G14</f>
        <v>1</v>
      </c>
      <c r="H30" s="12">
        <f>DNJ!H14</f>
        <v>1.0109999999999999</v>
      </c>
      <c r="I30" s="167">
        <f t="shared" si="0"/>
        <v>1</v>
      </c>
      <c r="J30" s="168">
        <f t="shared" si="2"/>
        <v>1.5</v>
      </c>
      <c r="K30" s="9" t="s">
        <v>33</v>
      </c>
      <c r="L30" s="11"/>
    </row>
    <row r="31" spans="1:12" ht="45" hidden="1" x14ac:dyDescent="0.15">
      <c r="A31" s="123"/>
      <c r="B31" s="133"/>
      <c r="C31" s="136"/>
      <c r="D31" s="13" t="s">
        <v>50</v>
      </c>
      <c r="E31" s="9">
        <v>2</v>
      </c>
      <c r="F31" s="12">
        <f>DNJ!F15</f>
        <v>1</v>
      </c>
      <c r="G31" s="12">
        <f>DNJ!G15</f>
        <v>1</v>
      </c>
      <c r="H31" s="12">
        <f>DNJ!H15</f>
        <v>1.0217000000000001</v>
      </c>
      <c r="I31" s="167">
        <f t="shared" si="0"/>
        <v>1</v>
      </c>
      <c r="J31" s="168">
        <f t="shared" si="2"/>
        <v>2</v>
      </c>
      <c r="K31" s="13" t="s">
        <v>33</v>
      </c>
      <c r="L31" s="11"/>
    </row>
    <row r="32" spans="1:12" ht="45" hidden="1" x14ac:dyDescent="0.15">
      <c r="A32" s="123"/>
      <c r="B32" s="133"/>
      <c r="C32" s="136"/>
      <c r="D32" s="13" t="s">
        <v>51</v>
      </c>
      <c r="E32" s="9">
        <v>1.5</v>
      </c>
      <c r="F32" s="12">
        <f>DNJ!F16</f>
        <v>1</v>
      </c>
      <c r="G32" s="12">
        <f>DNJ!G16</f>
        <v>1</v>
      </c>
      <c r="H32" s="12">
        <f>DNJ!H16</f>
        <v>1.375</v>
      </c>
      <c r="I32" s="167">
        <f t="shared" si="0"/>
        <v>1</v>
      </c>
      <c r="J32" s="168">
        <f t="shared" si="2"/>
        <v>1.5</v>
      </c>
      <c r="K32" s="13" t="s">
        <v>33</v>
      </c>
      <c r="L32" s="11"/>
    </row>
    <row r="33" spans="1:12" ht="45" hidden="1" x14ac:dyDescent="0.15">
      <c r="A33" s="123"/>
      <c r="B33" s="125"/>
      <c r="C33" s="137"/>
      <c r="D33" s="10" t="s">
        <v>52</v>
      </c>
      <c r="E33" s="9">
        <v>2</v>
      </c>
      <c r="F33" s="12">
        <f>DNJ!F17</f>
        <v>1</v>
      </c>
      <c r="G33" s="12">
        <f>DNJ!G17</f>
        <v>1</v>
      </c>
      <c r="H33" s="12">
        <f>DNJ!H17</f>
        <v>0.82730000000000004</v>
      </c>
      <c r="I33" s="166">
        <f t="shared" ref="I25:I71" si="3">+H33/G33</f>
        <v>0.82730000000000004</v>
      </c>
      <c r="J33" s="168">
        <f t="shared" si="2"/>
        <v>1.6546000000000001</v>
      </c>
      <c r="K33" s="10" t="s">
        <v>33</v>
      </c>
      <c r="L33" s="11"/>
    </row>
    <row r="34" spans="1:12" ht="56.25" hidden="1" customHeight="1" x14ac:dyDescent="0.15">
      <c r="A34" s="123">
        <v>10</v>
      </c>
      <c r="B34" s="124" t="s">
        <v>53</v>
      </c>
      <c r="C34" s="135" t="s">
        <v>54</v>
      </c>
      <c r="D34" s="9" t="s">
        <v>55</v>
      </c>
      <c r="E34" s="9">
        <v>0.5</v>
      </c>
      <c r="F34" s="12">
        <f>DNJ!F18</f>
        <v>1</v>
      </c>
      <c r="G34" s="12">
        <f>DNJ!G18</f>
        <v>1</v>
      </c>
      <c r="H34" s="12">
        <f>DNJ!H18</f>
        <v>0.67</v>
      </c>
      <c r="I34" s="167">
        <f t="shared" si="0"/>
        <v>0.67</v>
      </c>
      <c r="J34" s="158">
        <f t="shared" si="2"/>
        <v>0.33500000000000002</v>
      </c>
      <c r="K34" s="9" t="s">
        <v>33</v>
      </c>
      <c r="L34" s="11"/>
    </row>
    <row r="35" spans="1:12" ht="45" hidden="1" x14ac:dyDescent="0.15">
      <c r="A35" s="123"/>
      <c r="B35" s="133"/>
      <c r="C35" s="136"/>
      <c r="D35" s="13" t="s">
        <v>56</v>
      </c>
      <c r="E35" s="9">
        <v>1</v>
      </c>
      <c r="F35" s="12">
        <f>DNJ!F19</f>
        <v>1</v>
      </c>
      <c r="G35" s="12">
        <f>DNJ!G19</f>
        <v>1</v>
      </c>
      <c r="H35" s="12">
        <f>DNJ!H19</f>
        <v>0.56999999999999995</v>
      </c>
      <c r="I35" s="166">
        <f t="shared" si="3"/>
        <v>0.56999999999999995</v>
      </c>
      <c r="J35" s="158">
        <f t="shared" si="2"/>
        <v>0.56999999999999995</v>
      </c>
      <c r="K35" s="13" t="s">
        <v>33</v>
      </c>
      <c r="L35" s="11"/>
    </row>
    <row r="36" spans="1:12" ht="33.75" hidden="1" x14ac:dyDescent="0.15">
      <c r="A36" s="123"/>
      <c r="B36" s="133"/>
      <c r="C36" s="136"/>
      <c r="D36" s="13" t="s">
        <v>57</v>
      </c>
      <c r="E36" s="9">
        <v>0.5</v>
      </c>
      <c r="F36" s="12">
        <f>DNJ!F20</f>
        <v>1</v>
      </c>
      <c r="G36" s="12">
        <f>DNJ!G20</f>
        <v>1</v>
      </c>
      <c r="H36" s="12">
        <f>DNJ!H20</f>
        <v>1</v>
      </c>
      <c r="I36" s="167">
        <f t="shared" si="0"/>
        <v>1</v>
      </c>
      <c r="J36" s="158">
        <f t="shared" si="2"/>
        <v>0.5</v>
      </c>
      <c r="K36" s="13" t="s">
        <v>33</v>
      </c>
      <c r="L36" s="11"/>
    </row>
    <row r="37" spans="1:12" ht="45" hidden="1" x14ac:dyDescent="0.15">
      <c r="A37" s="123"/>
      <c r="B37" s="125"/>
      <c r="C37" s="137"/>
      <c r="D37" s="10" t="s">
        <v>58</v>
      </c>
      <c r="E37" s="9">
        <v>1</v>
      </c>
      <c r="F37" s="12">
        <f>DNJ!F21</f>
        <v>1</v>
      </c>
      <c r="G37" s="12">
        <f>DNJ!G21</f>
        <v>1</v>
      </c>
      <c r="H37" s="12">
        <f>DNJ!H21</f>
        <v>1</v>
      </c>
      <c r="I37" s="167">
        <f t="shared" si="0"/>
        <v>1</v>
      </c>
      <c r="J37" s="158">
        <f t="shared" si="2"/>
        <v>1</v>
      </c>
      <c r="K37" s="10" t="s">
        <v>33</v>
      </c>
      <c r="L37" s="11"/>
    </row>
    <row r="38" spans="1:12" ht="56.25" hidden="1" customHeight="1" x14ac:dyDescent="0.15">
      <c r="A38" s="123">
        <v>11</v>
      </c>
      <c r="B38" s="124" t="s">
        <v>59</v>
      </c>
      <c r="C38" s="135" t="s">
        <v>60</v>
      </c>
      <c r="D38" s="9" t="s">
        <v>61</v>
      </c>
      <c r="E38" s="9">
        <v>1</v>
      </c>
      <c r="F38" s="12">
        <f>DNJ!F22</f>
        <v>1</v>
      </c>
      <c r="G38" s="12">
        <f>DNJ!G22</f>
        <v>1</v>
      </c>
      <c r="H38" s="12">
        <f>DNJ!H22</f>
        <v>1.18</v>
      </c>
      <c r="I38" s="167">
        <f t="shared" si="0"/>
        <v>1</v>
      </c>
      <c r="J38" s="159">
        <f>DNJ!J22</f>
        <v>1</v>
      </c>
      <c r="K38" s="9" t="s">
        <v>33</v>
      </c>
      <c r="L38" s="11"/>
    </row>
    <row r="39" spans="1:12" ht="33.75" hidden="1" x14ac:dyDescent="0.15">
      <c r="A39" s="123"/>
      <c r="B39" s="133"/>
      <c r="C39" s="136"/>
      <c r="D39" s="13" t="s">
        <v>62</v>
      </c>
      <c r="E39" s="9">
        <v>1.5</v>
      </c>
      <c r="F39" s="12">
        <f>DNJ!F23</f>
        <v>1</v>
      </c>
      <c r="G39" s="12">
        <f>DNJ!G23</f>
        <v>1</v>
      </c>
      <c r="H39" s="12">
        <f>DNJ!H23</f>
        <v>0.94</v>
      </c>
      <c r="I39" s="166">
        <f t="shared" si="3"/>
        <v>0.94</v>
      </c>
      <c r="J39" s="168">
        <f>DNJ!J23</f>
        <v>1.41</v>
      </c>
      <c r="K39" s="13" t="s">
        <v>33</v>
      </c>
      <c r="L39" s="11"/>
    </row>
    <row r="40" spans="1:12" ht="33.75" hidden="1" x14ac:dyDescent="0.15">
      <c r="A40" s="123"/>
      <c r="B40" s="133"/>
      <c r="C40" s="136"/>
      <c r="D40" s="13" t="s">
        <v>63</v>
      </c>
      <c r="E40" s="9">
        <v>1</v>
      </c>
      <c r="F40" s="12">
        <f>DNJ!F24</f>
        <v>1</v>
      </c>
      <c r="G40" s="12">
        <f>DNJ!G24</f>
        <v>1</v>
      </c>
      <c r="H40" s="12">
        <f>DNJ!H24</f>
        <v>1</v>
      </c>
      <c r="I40" s="167">
        <f t="shared" si="0"/>
        <v>1</v>
      </c>
      <c r="J40" s="159">
        <f>DNJ!J24</f>
        <v>1</v>
      </c>
      <c r="K40" s="13" t="s">
        <v>33</v>
      </c>
      <c r="L40" s="11"/>
    </row>
    <row r="41" spans="1:12" ht="45" hidden="1" x14ac:dyDescent="0.15">
      <c r="A41" s="123"/>
      <c r="B41" s="125"/>
      <c r="C41" s="137"/>
      <c r="D41" s="10" t="s">
        <v>64</v>
      </c>
      <c r="E41" s="9">
        <v>1.5</v>
      </c>
      <c r="F41" s="12">
        <f>DNJ!F25</f>
        <v>1</v>
      </c>
      <c r="G41" s="12">
        <f>DNJ!G25</f>
        <v>1</v>
      </c>
      <c r="H41" s="12">
        <f>DNJ!H25</f>
        <v>1</v>
      </c>
      <c r="I41" s="167">
        <f t="shared" si="0"/>
        <v>1</v>
      </c>
      <c r="J41" s="159">
        <f>DNJ!J25</f>
        <v>1.5</v>
      </c>
      <c r="K41" s="10" t="s">
        <v>33</v>
      </c>
      <c r="L41" s="11"/>
    </row>
    <row r="42" spans="1:12" ht="22.5" hidden="1" x14ac:dyDescent="0.15">
      <c r="A42" s="123">
        <v>12</v>
      </c>
      <c r="B42" s="124" t="s">
        <v>65</v>
      </c>
      <c r="C42" s="131" t="s">
        <v>66</v>
      </c>
      <c r="D42" s="9" t="s">
        <v>67</v>
      </c>
      <c r="E42" s="9">
        <v>2.5</v>
      </c>
      <c r="F42" s="17">
        <f>DNJ!F26</f>
        <v>1400000</v>
      </c>
      <c r="G42" s="17">
        <f>DNJ!G26</f>
        <v>1695000</v>
      </c>
      <c r="H42" s="17">
        <f>DNJ!H26</f>
        <v>1660630.5527600001</v>
      </c>
      <c r="I42" s="166">
        <f t="shared" si="3"/>
        <v>0.9797230399764012</v>
      </c>
      <c r="J42" s="168">
        <f t="shared" ref="J42:J56" si="4">+I42*E42</f>
        <v>2.4493075999410028</v>
      </c>
      <c r="K42" s="9" t="s">
        <v>33</v>
      </c>
      <c r="L42" s="11"/>
    </row>
    <row r="43" spans="1:12" ht="22.5" hidden="1" x14ac:dyDescent="0.15">
      <c r="A43" s="123"/>
      <c r="B43" s="125"/>
      <c r="C43" s="132"/>
      <c r="D43" s="10" t="s">
        <v>68</v>
      </c>
      <c r="E43" s="9">
        <v>2.5</v>
      </c>
      <c r="F43" s="17">
        <f>DNJ!F27</f>
        <v>430000</v>
      </c>
      <c r="G43" s="17">
        <f>DNJ!G27</f>
        <v>340000</v>
      </c>
      <c r="H43" s="17">
        <f>DNJ!H27</f>
        <v>70490.91</v>
      </c>
      <c r="I43" s="166">
        <f t="shared" si="3"/>
        <v>0.20732620588235295</v>
      </c>
      <c r="J43" s="168">
        <f t="shared" si="4"/>
        <v>0.51831551470588244</v>
      </c>
      <c r="K43" s="10" t="s">
        <v>33</v>
      </c>
      <c r="L43" s="11"/>
    </row>
    <row r="44" spans="1:12" ht="45" hidden="1" x14ac:dyDescent="0.15">
      <c r="A44" s="123">
        <v>13</v>
      </c>
      <c r="B44" s="124" t="s">
        <v>69</v>
      </c>
      <c r="C44" s="131" t="s">
        <v>70</v>
      </c>
      <c r="D44" s="9" t="s">
        <v>71</v>
      </c>
      <c r="E44" s="9">
        <v>1.5</v>
      </c>
      <c r="F44" s="12">
        <f>DNJ!F28</f>
        <v>0.95</v>
      </c>
      <c r="G44" s="12">
        <f>DNJ!G28</f>
        <v>0.95</v>
      </c>
      <c r="H44" s="12">
        <f>DNJ!H28</f>
        <v>0.81079999999999997</v>
      </c>
      <c r="I44" s="167">
        <f t="shared" ref="I44:I45" si="5">IF(H44/F44&gt;1,1,H44/F44)</f>
        <v>0.85347368421052627</v>
      </c>
      <c r="J44" s="168">
        <f t="shared" si="4"/>
        <v>1.2802105263157895</v>
      </c>
      <c r="K44" s="9" t="s">
        <v>33</v>
      </c>
      <c r="L44" s="11"/>
    </row>
    <row r="45" spans="1:12" ht="56.25" hidden="1" x14ac:dyDescent="0.15">
      <c r="A45" s="123"/>
      <c r="B45" s="133"/>
      <c r="C45" s="134"/>
      <c r="D45" s="13" t="s">
        <v>72</v>
      </c>
      <c r="E45" s="9">
        <v>1.5</v>
      </c>
      <c r="F45" s="12">
        <f>DNJ!F29</f>
        <v>0.95</v>
      </c>
      <c r="G45" s="12">
        <f>DNJ!G29</f>
        <v>0.95</v>
      </c>
      <c r="H45" s="12">
        <f>DNJ!H29</f>
        <v>1</v>
      </c>
      <c r="I45" s="167">
        <f t="shared" si="5"/>
        <v>1</v>
      </c>
      <c r="J45" s="168">
        <f t="shared" si="4"/>
        <v>1.5</v>
      </c>
      <c r="K45" s="13" t="s">
        <v>33</v>
      </c>
      <c r="L45" s="11"/>
    </row>
    <row r="46" spans="1:12" ht="33.75" hidden="1" x14ac:dyDescent="0.15">
      <c r="A46" s="123"/>
      <c r="B46" s="125"/>
      <c r="C46" s="132"/>
      <c r="D46" s="10" t="s">
        <v>73</v>
      </c>
      <c r="E46" s="9">
        <v>1.5</v>
      </c>
      <c r="F46" s="12">
        <f>DNJ!F30</f>
        <v>1</v>
      </c>
      <c r="G46" s="12">
        <f>DNJ!G30</f>
        <v>1</v>
      </c>
      <c r="H46" s="12">
        <f>DNJ!H30</f>
        <v>0.85370000000000001</v>
      </c>
      <c r="I46" s="166">
        <f t="shared" si="3"/>
        <v>0.85370000000000001</v>
      </c>
      <c r="J46" s="168">
        <f t="shared" si="4"/>
        <v>1.2805500000000001</v>
      </c>
      <c r="K46" s="10" t="s">
        <v>33</v>
      </c>
      <c r="L46" s="11"/>
    </row>
    <row r="47" spans="1:12" ht="56.25" hidden="1" x14ac:dyDescent="0.15">
      <c r="A47" s="123">
        <v>14</v>
      </c>
      <c r="B47" s="124" t="s">
        <v>74</v>
      </c>
      <c r="C47" s="131" t="s">
        <v>75</v>
      </c>
      <c r="D47" s="9" t="s">
        <v>76</v>
      </c>
      <c r="E47" s="9">
        <v>1.5</v>
      </c>
      <c r="F47" s="12">
        <f>DNJ!F31</f>
        <v>0.95</v>
      </c>
      <c r="G47" s="12">
        <f>DNJ!G31</f>
        <v>0.95</v>
      </c>
      <c r="H47" s="12">
        <f>DNJ!H31</f>
        <v>0.5</v>
      </c>
      <c r="I47" s="166">
        <f t="shared" si="3"/>
        <v>0.52631578947368418</v>
      </c>
      <c r="J47" s="168">
        <f t="shared" si="4"/>
        <v>0.78947368421052633</v>
      </c>
      <c r="K47" s="9" t="s">
        <v>33</v>
      </c>
      <c r="L47" s="11"/>
    </row>
    <row r="48" spans="1:12" ht="56.25" hidden="1" x14ac:dyDescent="0.15">
      <c r="A48" s="123"/>
      <c r="B48" s="125"/>
      <c r="C48" s="132"/>
      <c r="D48" s="10" t="s">
        <v>77</v>
      </c>
      <c r="E48" s="9">
        <v>1.5</v>
      </c>
      <c r="F48" s="12">
        <f>DNJ!F32</f>
        <v>0.95</v>
      </c>
      <c r="G48" s="12">
        <f>DNJ!G32</f>
        <v>0.95</v>
      </c>
      <c r="H48" s="12">
        <f>DNJ!H32</f>
        <v>0</v>
      </c>
      <c r="I48" s="167">
        <f t="shared" ref="I48:I66" si="6">IF(H48/F48&gt;1,1,H48/F48)</f>
        <v>0</v>
      </c>
      <c r="J48" s="168">
        <f t="shared" si="4"/>
        <v>0</v>
      </c>
      <c r="K48" s="10" t="s">
        <v>33</v>
      </c>
      <c r="L48" s="11"/>
    </row>
    <row r="49" spans="1:12" ht="67.5" hidden="1" x14ac:dyDescent="0.15">
      <c r="A49" s="123">
        <v>15</v>
      </c>
      <c r="B49" s="124" t="s">
        <v>78</v>
      </c>
      <c r="C49" s="131" t="s">
        <v>79</v>
      </c>
      <c r="D49" s="9" t="s">
        <v>80</v>
      </c>
      <c r="E49" s="9">
        <v>0.5</v>
      </c>
      <c r="F49" s="121">
        <f>DNJ!F33</f>
        <v>1.1000000000000001</v>
      </c>
      <c r="G49" s="121">
        <f>DNJ!G33</f>
        <v>1.1000000000000001</v>
      </c>
      <c r="H49" s="12">
        <f>DNJ!H33</f>
        <v>1.08</v>
      </c>
      <c r="I49" s="167">
        <f t="shared" si="6"/>
        <v>0.98181818181818181</v>
      </c>
      <c r="J49" s="168">
        <f t="shared" si="4"/>
        <v>0.49090909090909091</v>
      </c>
      <c r="K49" s="9" t="s">
        <v>33</v>
      </c>
      <c r="L49" s="11"/>
    </row>
    <row r="50" spans="1:12" ht="90" hidden="1" x14ac:dyDescent="0.15">
      <c r="A50" s="123"/>
      <c r="B50" s="133"/>
      <c r="C50" s="134"/>
      <c r="D50" s="13" t="s">
        <v>81</v>
      </c>
      <c r="E50" s="9">
        <v>0.5</v>
      </c>
      <c r="F50" s="13">
        <f>DNJ!F34</f>
        <v>21</v>
      </c>
      <c r="G50" s="73">
        <f>DNJ!G34</f>
        <v>14.85</v>
      </c>
      <c r="H50" s="73">
        <f>DNJ!H34</f>
        <v>26.69</v>
      </c>
      <c r="I50" s="167">
        <f t="shared" si="6"/>
        <v>1</v>
      </c>
      <c r="J50" s="168">
        <f t="shared" si="4"/>
        <v>0.5</v>
      </c>
      <c r="K50" s="13" t="s">
        <v>33</v>
      </c>
      <c r="L50" s="11"/>
    </row>
    <row r="51" spans="1:12" ht="78.75" hidden="1" x14ac:dyDescent="0.15">
      <c r="A51" s="123"/>
      <c r="B51" s="133"/>
      <c r="C51" s="134"/>
      <c r="D51" s="13" t="s">
        <v>82</v>
      </c>
      <c r="E51" s="9">
        <v>0.5</v>
      </c>
      <c r="F51" s="73">
        <f>DNJ!F35</f>
        <v>6</v>
      </c>
      <c r="G51" s="73">
        <f>DNJ!G35</f>
        <v>4.67</v>
      </c>
      <c r="H51" s="73">
        <f>DNJ!H35</f>
        <v>7.66</v>
      </c>
      <c r="I51" s="167">
        <f t="shared" si="6"/>
        <v>1</v>
      </c>
      <c r="J51" s="158">
        <f t="shared" si="4"/>
        <v>0.5</v>
      </c>
      <c r="K51" s="13" t="s">
        <v>33</v>
      </c>
      <c r="L51" s="11"/>
    </row>
    <row r="52" spans="1:12" ht="56.25" hidden="1" x14ac:dyDescent="0.15">
      <c r="A52" s="123"/>
      <c r="B52" s="133"/>
      <c r="C52" s="134"/>
      <c r="D52" s="13" t="s">
        <v>83</v>
      </c>
      <c r="E52" s="9">
        <v>0.5</v>
      </c>
      <c r="F52" s="122">
        <f>DNJ!F36</f>
        <v>4983</v>
      </c>
      <c r="G52" s="122">
        <f>DNJ!G36</f>
        <v>7256.46</v>
      </c>
      <c r="H52" s="122">
        <f>DNJ!H36</f>
        <v>3806.92</v>
      </c>
      <c r="I52" s="167">
        <f t="shared" si="6"/>
        <v>0.76398153722657036</v>
      </c>
      <c r="J52" s="168">
        <f t="shared" si="4"/>
        <v>0.38199076861328518</v>
      </c>
      <c r="K52" s="13" t="s">
        <v>33</v>
      </c>
      <c r="L52" s="11"/>
    </row>
    <row r="53" spans="1:12" ht="56.25" hidden="1" x14ac:dyDescent="0.15">
      <c r="A53" s="123"/>
      <c r="B53" s="125"/>
      <c r="C53" s="132"/>
      <c r="D53" s="10" t="s">
        <v>84</v>
      </c>
      <c r="E53" s="9">
        <v>0.5</v>
      </c>
      <c r="F53" s="122">
        <f>DNJ!F37</f>
        <v>15648</v>
      </c>
      <c r="G53" s="122">
        <f>DNJ!G37</f>
        <v>27892.62</v>
      </c>
      <c r="H53" s="122">
        <f>DNJ!H37</f>
        <v>14633.18</v>
      </c>
      <c r="I53" s="167">
        <f t="shared" si="6"/>
        <v>0.93514698364008186</v>
      </c>
      <c r="J53" s="168">
        <f t="shared" si="4"/>
        <v>0.46757349182004093</v>
      </c>
      <c r="K53" s="10" t="s">
        <v>33</v>
      </c>
      <c r="L53" s="11"/>
    </row>
    <row r="54" spans="1:12" ht="78.75" hidden="1" x14ac:dyDescent="0.15">
      <c r="A54" s="30">
        <v>16</v>
      </c>
      <c r="B54" s="14" t="s">
        <v>85</v>
      </c>
      <c r="C54" s="16" t="s">
        <v>86</v>
      </c>
      <c r="D54" s="16" t="s">
        <v>87</v>
      </c>
      <c r="E54" s="9">
        <v>1.5</v>
      </c>
      <c r="F54" s="16">
        <f>DNIT!F7</f>
        <v>5</v>
      </c>
      <c r="G54" s="16">
        <f>DNIT!G7</f>
        <v>1</v>
      </c>
      <c r="H54" s="16">
        <f>DNIT!H7</f>
        <v>1</v>
      </c>
      <c r="I54" s="167">
        <f t="shared" si="6"/>
        <v>0.2</v>
      </c>
      <c r="J54" s="74">
        <f t="shared" si="4"/>
        <v>0.30000000000000004</v>
      </c>
      <c r="K54" s="16" t="s">
        <v>88</v>
      </c>
      <c r="L54" s="11"/>
    </row>
    <row r="55" spans="1:12" ht="67.5" hidden="1" x14ac:dyDescent="0.15">
      <c r="A55" s="30">
        <v>17</v>
      </c>
      <c r="B55" s="14" t="s">
        <v>89</v>
      </c>
      <c r="C55" s="16" t="s">
        <v>90</v>
      </c>
      <c r="D55" s="16" t="s">
        <v>91</v>
      </c>
      <c r="E55" s="9">
        <v>1</v>
      </c>
      <c r="F55" s="16">
        <f>DNIT!F8</f>
        <v>0</v>
      </c>
      <c r="G55" s="16">
        <f>DNIT!G8</f>
        <v>1</v>
      </c>
      <c r="H55" s="16">
        <f>DNIT!H8</f>
        <v>1</v>
      </c>
      <c r="I55" s="167">
        <v>1</v>
      </c>
      <c r="J55" s="74">
        <f t="shared" si="4"/>
        <v>1</v>
      </c>
      <c r="K55" s="16" t="s">
        <v>88</v>
      </c>
      <c r="L55" s="11"/>
    </row>
    <row r="56" spans="1:12" ht="45" hidden="1" x14ac:dyDescent="0.15">
      <c r="A56" s="30">
        <v>18</v>
      </c>
      <c r="B56" s="14" t="s">
        <v>92</v>
      </c>
      <c r="C56" s="16" t="s">
        <v>93</v>
      </c>
      <c r="D56" s="16" t="s">
        <v>94</v>
      </c>
      <c r="E56" s="9">
        <v>0.5</v>
      </c>
      <c r="F56" s="21">
        <f>DNIT!F9</f>
        <v>0.02</v>
      </c>
      <c r="G56" s="21">
        <f>DNIT!G9</f>
        <v>0.02</v>
      </c>
      <c r="H56" s="21">
        <f>DNIT!H9</f>
        <v>0.02</v>
      </c>
      <c r="I56" s="167">
        <f t="shared" si="6"/>
        <v>1</v>
      </c>
      <c r="J56" s="74">
        <f t="shared" si="4"/>
        <v>0.5</v>
      </c>
      <c r="K56" s="16" t="s">
        <v>88</v>
      </c>
      <c r="L56" s="11"/>
    </row>
    <row r="57" spans="1:12" ht="56.25" hidden="1" x14ac:dyDescent="0.15">
      <c r="A57" s="30">
        <v>19</v>
      </c>
      <c r="B57" s="14" t="s">
        <v>95</v>
      </c>
      <c r="C57" s="16" t="s">
        <v>96</v>
      </c>
      <c r="D57" s="16" t="s">
        <v>97</v>
      </c>
      <c r="E57" s="9">
        <v>0.5</v>
      </c>
      <c r="F57" s="21">
        <f>DNF!F22</f>
        <v>1</v>
      </c>
      <c r="G57" s="21">
        <f>DNF!G22</f>
        <v>1</v>
      </c>
      <c r="H57" s="21">
        <f>DNF!H22</f>
        <v>1</v>
      </c>
      <c r="I57" s="167">
        <f t="shared" si="6"/>
        <v>1</v>
      </c>
      <c r="J57" s="72">
        <f t="shared" ref="J57:J67" si="7">+I57*E57</f>
        <v>0.5</v>
      </c>
      <c r="K57" s="16" t="s">
        <v>8</v>
      </c>
      <c r="L57" s="11"/>
    </row>
    <row r="58" spans="1:12" ht="22.5" hidden="1" x14ac:dyDescent="0.15">
      <c r="A58" s="123">
        <v>20</v>
      </c>
      <c r="B58" s="124" t="s">
        <v>98</v>
      </c>
      <c r="C58" s="131" t="s">
        <v>99</v>
      </c>
      <c r="D58" s="9" t="s">
        <v>100</v>
      </c>
      <c r="E58" s="9">
        <v>0.5</v>
      </c>
      <c r="F58" s="12">
        <f>DNJ!F38</f>
        <v>1</v>
      </c>
      <c r="G58" s="12">
        <f>DNJ!G38</f>
        <v>1</v>
      </c>
      <c r="H58" s="12">
        <f>DNJ!H38</f>
        <v>1</v>
      </c>
      <c r="I58" s="167">
        <f t="shared" si="6"/>
        <v>1</v>
      </c>
      <c r="J58" s="72">
        <f t="shared" si="7"/>
        <v>0.5</v>
      </c>
      <c r="K58" s="9" t="s">
        <v>33</v>
      </c>
      <c r="L58" s="11"/>
    </row>
    <row r="59" spans="1:12" ht="33.75" hidden="1" x14ac:dyDescent="0.15">
      <c r="A59" s="123"/>
      <c r="B59" s="125"/>
      <c r="C59" s="132"/>
      <c r="D59" s="10" t="s">
        <v>101</v>
      </c>
      <c r="E59" s="9">
        <v>0.5</v>
      </c>
      <c r="F59" s="12">
        <f>DNJ!F39</f>
        <v>1</v>
      </c>
      <c r="G59" s="12">
        <f>DNJ!G39</f>
        <v>1</v>
      </c>
      <c r="H59" s="12">
        <f>DNJ!H39</f>
        <v>1</v>
      </c>
      <c r="I59" s="167">
        <f t="shared" si="6"/>
        <v>1</v>
      </c>
      <c r="J59" s="72">
        <f t="shared" si="7"/>
        <v>0.5</v>
      </c>
      <c r="K59" s="10" t="s">
        <v>33</v>
      </c>
      <c r="L59" s="11"/>
    </row>
    <row r="60" spans="1:12" ht="33.75" hidden="1" x14ac:dyDescent="0.15">
      <c r="A60" s="123">
        <v>21</v>
      </c>
      <c r="B60" s="124" t="s">
        <v>102</v>
      </c>
      <c r="C60" s="131" t="s">
        <v>103</v>
      </c>
      <c r="D60" s="9" t="s">
        <v>104</v>
      </c>
      <c r="E60" s="9">
        <v>0.5</v>
      </c>
      <c r="F60" s="12">
        <f>DNJ!F40</f>
        <v>1</v>
      </c>
      <c r="G60" s="12">
        <f>DNJ!G40</f>
        <v>1</v>
      </c>
      <c r="H60" s="12">
        <f>DNJ!H40</f>
        <v>1</v>
      </c>
      <c r="I60" s="167">
        <f t="shared" si="6"/>
        <v>1</v>
      </c>
      <c r="J60" s="72">
        <f t="shared" si="7"/>
        <v>0.5</v>
      </c>
      <c r="K60" s="9" t="s">
        <v>33</v>
      </c>
      <c r="L60" s="11"/>
    </row>
    <row r="61" spans="1:12" ht="33.75" hidden="1" x14ac:dyDescent="0.15">
      <c r="A61" s="123"/>
      <c r="B61" s="125"/>
      <c r="C61" s="132"/>
      <c r="D61" s="10" t="s">
        <v>105</v>
      </c>
      <c r="E61" s="9">
        <v>0.5</v>
      </c>
      <c r="F61" s="12">
        <f>DNJ!F41</f>
        <v>1</v>
      </c>
      <c r="G61" s="12">
        <f>DNJ!G41</f>
        <v>1</v>
      </c>
      <c r="H61" s="12">
        <f>DNJ!H41</f>
        <v>1</v>
      </c>
      <c r="I61" s="167">
        <f t="shared" si="6"/>
        <v>1</v>
      </c>
      <c r="J61" s="72">
        <f t="shared" si="7"/>
        <v>0.5</v>
      </c>
      <c r="K61" s="10" t="s">
        <v>33</v>
      </c>
      <c r="L61" s="11"/>
    </row>
    <row r="62" spans="1:12" ht="45" hidden="1" x14ac:dyDescent="0.15">
      <c r="A62" s="30">
        <v>22</v>
      </c>
      <c r="B62" s="14" t="s">
        <v>106</v>
      </c>
      <c r="C62" s="16" t="s">
        <v>107</v>
      </c>
      <c r="D62" s="16" t="s">
        <v>108</v>
      </c>
      <c r="E62" s="9">
        <v>1</v>
      </c>
      <c r="F62" s="16">
        <f>JCE!F7</f>
        <v>4</v>
      </c>
      <c r="G62" s="161">
        <f>JCE!G7</f>
        <v>35</v>
      </c>
      <c r="H62" s="161">
        <f>JCE!H7</f>
        <v>83</v>
      </c>
      <c r="I62" s="167">
        <f t="shared" si="6"/>
        <v>1</v>
      </c>
      <c r="J62" s="157">
        <f t="shared" si="7"/>
        <v>1</v>
      </c>
      <c r="K62" s="16" t="s">
        <v>109</v>
      </c>
      <c r="L62" s="11"/>
    </row>
    <row r="63" spans="1:12" ht="45" hidden="1" x14ac:dyDescent="0.15">
      <c r="A63" s="30">
        <v>23</v>
      </c>
      <c r="B63" s="14" t="s">
        <v>110</v>
      </c>
      <c r="C63" s="16" t="s">
        <v>111</v>
      </c>
      <c r="D63" s="16" t="s">
        <v>112</v>
      </c>
      <c r="E63" s="9">
        <v>1</v>
      </c>
      <c r="F63" s="161">
        <f>JCE!F8</f>
        <v>1</v>
      </c>
      <c r="G63" s="161">
        <f>JCE!G8</f>
        <v>1</v>
      </c>
      <c r="H63" s="161">
        <f>JCE!H8</f>
        <v>1</v>
      </c>
      <c r="I63" s="167">
        <f t="shared" si="6"/>
        <v>1</v>
      </c>
      <c r="J63" s="74">
        <f t="shared" si="7"/>
        <v>1</v>
      </c>
      <c r="K63" s="16" t="s">
        <v>113</v>
      </c>
      <c r="L63" s="11"/>
    </row>
    <row r="64" spans="1:12" ht="33.75" hidden="1" customHeight="1" x14ac:dyDescent="0.15">
      <c r="A64" s="30">
        <v>24</v>
      </c>
      <c r="B64" s="14" t="s">
        <v>114</v>
      </c>
      <c r="C64" s="16" t="s">
        <v>115</v>
      </c>
      <c r="D64" s="16" t="s">
        <v>116</v>
      </c>
      <c r="E64" s="9">
        <v>1</v>
      </c>
      <c r="F64" s="161">
        <f>JCE!F9</f>
        <v>2</v>
      </c>
      <c r="G64" s="161">
        <f>JCE!G9</f>
        <v>2</v>
      </c>
      <c r="H64" s="161">
        <f>JCE!H9</f>
        <v>4</v>
      </c>
      <c r="I64" s="167">
        <f t="shared" si="6"/>
        <v>1</v>
      </c>
      <c r="J64" s="74">
        <f t="shared" si="7"/>
        <v>1</v>
      </c>
      <c r="K64" s="16" t="s">
        <v>109</v>
      </c>
      <c r="L64" s="11"/>
    </row>
    <row r="65" spans="1:12" ht="45" hidden="1" customHeight="1" x14ac:dyDescent="0.15">
      <c r="A65" s="30">
        <v>25</v>
      </c>
      <c r="B65" s="14" t="s">
        <v>117</v>
      </c>
      <c r="C65" s="16" t="s">
        <v>118</v>
      </c>
      <c r="D65" s="16" t="s">
        <v>119</v>
      </c>
      <c r="E65" s="9">
        <v>1</v>
      </c>
      <c r="F65" s="161">
        <f>JCE!F10</f>
        <v>35</v>
      </c>
      <c r="G65" s="161">
        <f>JCE!G10</f>
        <v>35</v>
      </c>
      <c r="H65" s="161">
        <f>JCE!H10</f>
        <v>25</v>
      </c>
      <c r="I65" s="167">
        <f t="shared" si="6"/>
        <v>0.7142857142857143</v>
      </c>
      <c r="J65" s="168">
        <f t="shared" si="7"/>
        <v>0.7142857142857143</v>
      </c>
      <c r="K65" s="16" t="s">
        <v>109</v>
      </c>
      <c r="L65" s="11"/>
    </row>
    <row r="66" spans="1:12" ht="45" hidden="1" customHeight="1" x14ac:dyDescent="0.15">
      <c r="A66" s="30">
        <v>26</v>
      </c>
      <c r="B66" s="14" t="s">
        <v>120</v>
      </c>
      <c r="C66" s="16" t="s">
        <v>121</v>
      </c>
      <c r="D66" s="16" t="s">
        <v>122</v>
      </c>
      <c r="E66" s="9">
        <v>1</v>
      </c>
      <c r="F66" s="75">
        <f>JCE!F11</f>
        <v>0.8</v>
      </c>
      <c r="G66" s="75">
        <f>JCE!G11</f>
        <v>0.8</v>
      </c>
      <c r="H66" s="75">
        <f>JCE!H11</f>
        <v>0.48</v>
      </c>
      <c r="I66" s="167">
        <f t="shared" si="6"/>
        <v>0.6</v>
      </c>
      <c r="J66" s="74">
        <f t="shared" si="7"/>
        <v>0.6</v>
      </c>
      <c r="K66" s="16" t="s">
        <v>109</v>
      </c>
      <c r="L66" s="11"/>
    </row>
    <row r="67" spans="1:12" ht="67.5" hidden="1" customHeight="1" x14ac:dyDescent="0.15">
      <c r="A67" s="30">
        <v>27</v>
      </c>
      <c r="B67" s="14" t="s">
        <v>123</v>
      </c>
      <c r="C67" s="16" t="s">
        <v>124</v>
      </c>
      <c r="D67" s="16" t="s">
        <v>125</v>
      </c>
      <c r="E67" s="9">
        <v>1</v>
      </c>
      <c r="F67" s="16">
        <f>DNIT!F10</f>
        <v>1632</v>
      </c>
      <c r="G67" s="16">
        <f>DNIT!G10</f>
        <v>1632</v>
      </c>
      <c r="H67" s="16">
        <f>DNIT!H10</f>
        <v>1872</v>
      </c>
      <c r="I67" s="167">
        <f>IF(H67/F67&gt;1,1,H67/F67)</f>
        <v>1</v>
      </c>
      <c r="J67" s="74">
        <f t="shared" si="7"/>
        <v>1</v>
      </c>
      <c r="K67" s="16" t="s">
        <v>88</v>
      </c>
      <c r="L67" s="11"/>
    </row>
    <row r="68" spans="1:12" ht="56.25" hidden="1" customHeight="1" x14ac:dyDescent="0.15">
      <c r="A68" s="30">
        <v>28</v>
      </c>
      <c r="B68" s="14" t="s">
        <v>126</v>
      </c>
      <c r="C68" s="16" t="s">
        <v>127</v>
      </c>
      <c r="D68" s="16" t="s">
        <v>128</v>
      </c>
      <c r="E68" s="9">
        <v>1</v>
      </c>
      <c r="F68" s="16">
        <f>DNIT!F10</f>
        <v>1632</v>
      </c>
      <c r="G68" s="16">
        <f>DNIT!G10</f>
        <v>1632</v>
      </c>
      <c r="H68" s="16">
        <f>DNIT!H10</f>
        <v>1872</v>
      </c>
      <c r="I68" s="36">
        <f>IF(H68/F68&gt;1,1,H68/F68)</f>
        <v>1</v>
      </c>
      <c r="J68" s="78">
        <f t="shared" ref="J68:J72" si="8">+I68*E68</f>
        <v>1</v>
      </c>
      <c r="K68" s="16" t="s">
        <v>88</v>
      </c>
      <c r="L68" s="11"/>
    </row>
    <row r="69" spans="1:12" ht="33.75" hidden="1" customHeight="1" x14ac:dyDescent="0.15">
      <c r="A69" s="30">
        <v>29</v>
      </c>
      <c r="B69" s="14" t="s">
        <v>129</v>
      </c>
      <c r="C69" s="16" t="s">
        <v>130</v>
      </c>
      <c r="D69" s="16" t="s">
        <v>131</v>
      </c>
      <c r="E69" s="9">
        <v>1</v>
      </c>
      <c r="F69" s="20">
        <f>DNIT!F11</f>
        <v>310</v>
      </c>
      <c r="G69" s="20">
        <f>DNIT!G11</f>
        <v>310</v>
      </c>
      <c r="H69" s="20">
        <f>DNIT!H11</f>
        <v>519</v>
      </c>
      <c r="I69" s="36">
        <f>IF(H69/F69&gt;1,1,H69/F69)</f>
        <v>1</v>
      </c>
      <c r="J69" s="78">
        <f t="shared" si="8"/>
        <v>1</v>
      </c>
      <c r="K69" s="16" t="s">
        <v>88</v>
      </c>
      <c r="L69" s="11"/>
    </row>
    <row r="70" spans="1:12" ht="56.25" hidden="1" x14ac:dyDescent="0.15">
      <c r="A70" s="30">
        <v>30</v>
      </c>
      <c r="B70" s="14" t="s">
        <v>132</v>
      </c>
      <c r="C70" s="16" t="s">
        <v>133</v>
      </c>
      <c r="D70" s="16" t="s">
        <v>134</v>
      </c>
      <c r="E70" s="9">
        <v>1</v>
      </c>
      <c r="F70" s="21">
        <f>DNIT!F12</f>
        <v>0.4</v>
      </c>
      <c r="G70" s="21">
        <f>DNIT!G12</f>
        <v>0.4</v>
      </c>
      <c r="H70" s="21">
        <f>DNIT!H12</f>
        <v>0.4</v>
      </c>
      <c r="I70" s="167">
        <f>IF(H70/F70&gt;1,1,H70/F70)</f>
        <v>1</v>
      </c>
      <c r="J70" s="78">
        <f t="shared" si="8"/>
        <v>1</v>
      </c>
      <c r="K70" s="16" t="s">
        <v>135</v>
      </c>
      <c r="L70" s="11"/>
    </row>
    <row r="71" spans="1:12" ht="33.75" hidden="1" x14ac:dyDescent="0.15">
      <c r="A71" s="30">
        <v>31</v>
      </c>
      <c r="B71" s="14" t="s">
        <v>136</v>
      </c>
      <c r="C71" s="16" t="s">
        <v>137</v>
      </c>
      <c r="D71" s="16" t="s">
        <v>138</v>
      </c>
      <c r="E71" s="9">
        <v>1</v>
      </c>
      <c r="F71" s="21">
        <v>1</v>
      </c>
      <c r="G71" s="165">
        <f>AC!E9</f>
        <v>0</v>
      </c>
      <c r="H71" s="165">
        <f>AC!F9</f>
        <v>0</v>
      </c>
      <c r="I71" s="167">
        <f>IF(H71/F71&gt;1,1,H71/F71)</f>
        <v>0</v>
      </c>
      <c r="J71" s="78">
        <f t="shared" si="8"/>
        <v>0</v>
      </c>
      <c r="K71" s="16" t="s">
        <v>135</v>
      </c>
      <c r="L71" s="11"/>
    </row>
    <row r="72" spans="1:12" ht="33.75" hidden="1" x14ac:dyDescent="0.15">
      <c r="A72" s="30">
        <v>32</v>
      </c>
      <c r="B72" s="14" t="s">
        <v>139</v>
      </c>
      <c r="C72" s="16" t="s">
        <v>140</v>
      </c>
      <c r="D72" s="16" t="s">
        <v>141</v>
      </c>
      <c r="E72" s="9">
        <v>1</v>
      </c>
      <c r="F72" s="21">
        <v>1</v>
      </c>
      <c r="G72" s="21">
        <f>AC!E10</f>
        <v>0.85</v>
      </c>
      <c r="H72" s="21">
        <f>AC!F10</f>
        <v>0.85</v>
      </c>
      <c r="I72" s="167">
        <f>IF(H72/F72&gt;1,1,H72/F72)</f>
        <v>0.85</v>
      </c>
      <c r="J72" s="78">
        <f t="shared" si="8"/>
        <v>0.85</v>
      </c>
      <c r="K72" s="16" t="s">
        <v>142</v>
      </c>
      <c r="L72" s="11"/>
    </row>
    <row r="73" spans="1:12" ht="33.75" hidden="1" customHeight="1" x14ac:dyDescent="0.15">
      <c r="A73" s="123">
        <v>33</v>
      </c>
      <c r="B73" s="124" t="s">
        <v>143</v>
      </c>
      <c r="C73" s="44" t="s">
        <v>144</v>
      </c>
      <c r="D73" s="9" t="s">
        <v>145</v>
      </c>
      <c r="E73" s="9">
        <v>0.5</v>
      </c>
      <c r="F73" s="158">
        <f>DNF!F23+DNJ!F42</f>
        <v>64</v>
      </c>
      <c r="G73" s="158">
        <f>DNF!G23+DNJ!G42</f>
        <v>56</v>
      </c>
      <c r="H73" s="158">
        <f>DNF!H23+DNJ!H42</f>
        <v>79</v>
      </c>
      <c r="I73" s="36">
        <f t="shared" ref="I73:I77" si="9">IF(H73/F73&gt;1,1,H73/F73)</f>
        <v>1</v>
      </c>
      <c r="J73" s="78">
        <f t="shared" ref="J73:J80" si="10">+I73*E73</f>
        <v>0.5</v>
      </c>
      <c r="K73" s="9" t="s">
        <v>146</v>
      </c>
      <c r="L73" s="11"/>
    </row>
    <row r="74" spans="1:12" ht="33.75" hidden="1" customHeight="1" x14ac:dyDescent="0.15">
      <c r="A74" s="123"/>
      <c r="B74" s="133"/>
      <c r="C74" s="46"/>
      <c r="D74" s="13" t="s">
        <v>147</v>
      </c>
      <c r="E74" s="9">
        <v>0.5</v>
      </c>
      <c r="F74" s="162">
        <f>AVERAGE(DNF!F24,DNJ!F43)</f>
        <v>0.75</v>
      </c>
      <c r="G74" s="162">
        <f>AVERAGE(DNF!G24,DNJ!G43)</f>
        <v>0.75</v>
      </c>
      <c r="H74" s="162">
        <f>AVERAGE(DNF!H24,DNJ!H43)</f>
        <v>0.89739999999999998</v>
      </c>
      <c r="I74" s="36">
        <f t="shared" si="9"/>
        <v>1</v>
      </c>
      <c r="J74" s="168">
        <f t="shared" si="10"/>
        <v>0.5</v>
      </c>
      <c r="K74" s="13" t="s">
        <v>146</v>
      </c>
      <c r="L74" s="11"/>
    </row>
    <row r="75" spans="1:12" ht="33.75" hidden="1" customHeight="1" x14ac:dyDescent="0.15">
      <c r="A75" s="123"/>
      <c r="B75" s="125"/>
      <c r="C75" s="47"/>
      <c r="D75" s="10" t="s">
        <v>148</v>
      </c>
      <c r="E75" s="9">
        <v>0.5</v>
      </c>
      <c r="F75" s="162">
        <f>AVERAGE(DNF!F25,DNJ!F44)</f>
        <v>0.85</v>
      </c>
      <c r="G75" s="162">
        <f>AVERAGE(DNF!G25,DNJ!G44)</f>
        <v>0.85</v>
      </c>
      <c r="H75" s="162">
        <f>AVERAGE(DNF!H25,DNJ!H44)</f>
        <v>0.98540000000000005</v>
      </c>
      <c r="I75" s="36">
        <f t="shared" si="9"/>
        <v>1</v>
      </c>
      <c r="J75" s="168">
        <f t="shared" si="10"/>
        <v>0.5</v>
      </c>
      <c r="K75" s="10" t="s">
        <v>146</v>
      </c>
      <c r="L75" s="11"/>
    </row>
    <row r="76" spans="1:12" ht="33.75" hidden="1" customHeight="1" x14ac:dyDescent="0.15">
      <c r="A76" s="123">
        <v>34</v>
      </c>
      <c r="B76" s="124" t="s">
        <v>149</v>
      </c>
      <c r="C76" s="44" t="s">
        <v>150</v>
      </c>
      <c r="D76" s="9" t="s">
        <v>145</v>
      </c>
      <c r="E76" s="9">
        <v>0.5</v>
      </c>
      <c r="F76" s="9">
        <f>DNIT!F13</f>
        <v>2</v>
      </c>
      <c r="G76" s="74">
        <f>DNIT!G13</f>
        <v>0</v>
      </c>
      <c r="H76" s="74">
        <f>DNIT!H13</f>
        <v>0</v>
      </c>
      <c r="I76" s="36">
        <f t="shared" si="9"/>
        <v>0</v>
      </c>
      <c r="J76" s="74">
        <f t="shared" si="10"/>
        <v>0</v>
      </c>
      <c r="K76" s="9" t="s">
        <v>88</v>
      </c>
      <c r="L76" s="11"/>
    </row>
    <row r="77" spans="1:12" ht="33.75" hidden="1" customHeight="1" x14ac:dyDescent="0.15">
      <c r="A77" s="123"/>
      <c r="B77" s="125"/>
      <c r="C77" s="47"/>
      <c r="D77" s="10" t="s">
        <v>151</v>
      </c>
      <c r="E77" s="9">
        <v>0.5</v>
      </c>
      <c r="F77" s="76">
        <f>DNIT!F14</f>
        <v>0.94</v>
      </c>
      <c r="G77" s="74">
        <f>DNIT!G14</f>
        <v>0</v>
      </c>
      <c r="H77" s="74">
        <f>DNIT!H14</f>
        <v>0</v>
      </c>
      <c r="I77" s="36">
        <f t="shared" si="9"/>
        <v>0</v>
      </c>
      <c r="J77" s="74">
        <f t="shared" si="10"/>
        <v>0</v>
      </c>
      <c r="K77" s="10" t="s">
        <v>88</v>
      </c>
      <c r="L77" s="11"/>
    </row>
    <row r="78" spans="1:12" ht="67.5" hidden="1" x14ac:dyDescent="0.15">
      <c r="A78" s="30">
        <v>35</v>
      </c>
      <c r="B78" s="14" t="s">
        <v>152</v>
      </c>
      <c r="C78" s="16" t="s">
        <v>153</v>
      </c>
      <c r="D78" s="16" t="s">
        <v>154</v>
      </c>
      <c r="E78" s="9">
        <v>0.5</v>
      </c>
      <c r="F78" s="21">
        <v>0.1</v>
      </c>
      <c r="G78" s="21">
        <f>AC!E11</f>
        <v>0.05</v>
      </c>
      <c r="H78" s="21">
        <f>AC!F11</f>
        <v>0.05</v>
      </c>
      <c r="I78" s="167">
        <f t="shared" ref="I78:I104" si="11">IF(H78/F78&gt;1,1,H78/F78)</f>
        <v>0.5</v>
      </c>
      <c r="J78" s="78">
        <f t="shared" si="10"/>
        <v>0.25</v>
      </c>
      <c r="K78" s="16" t="s">
        <v>155</v>
      </c>
      <c r="L78" s="11"/>
    </row>
    <row r="79" spans="1:12" ht="67.5" hidden="1" x14ac:dyDescent="0.15">
      <c r="A79" s="30">
        <v>36</v>
      </c>
      <c r="B79" s="14" t="s">
        <v>156</v>
      </c>
      <c r="C79" s="16" t="s">
        <v>157</v>
      </c>
      <c r="D79" s="16" t="s">
        <v>158</v>
      </c>
      <c r="E79" s="9">
        <v>1</v>
      </c>
      <c r="F79" s="21">
        <v>0.85</v>
      </c>
      <c r="G79" s="21">
        <f>AC!E12</f>
        <v>0.96430000000000005</v>
      </c>
      <c r="H79" s="21">
        <f>AC!F12</f>
        <v>0.96</v>
      </c>
      <c r="I79" s="167">
        <f t="shared" si="11"/>
        <v>1</v>
      </c>
      <c r="J79" s="78">
        <f t="shared" si="10"/>
        <v>1</v>
      </c>
      <c r="K79" s="16" t="s">
        <v>155</v>
      </c>
      <c r="L79" s="11"/>
    </row>
    <row r="80" spans="1:12" ht="56.25" hidden="1" x14ac:dyDescent="0.15">
      <c r="A80" s="30">
        <v>37</v>
      </c>
      <c r="B80" s="14" t="s">
        <v>159</v>
      </c>
      <c r="C80" s="16" t="s">
        <v>160</v>
      </c>
      <c r="D80" s="16" t="s">
        <v>161</v>
      </c>
      <c r="E80" s="9">
        <v>0.5</v>
      </c>
      <c r="F80" s="16">
        <f>JCE!F12</f>
        <v>3</v>
      </c>
      <c r="G80" s="161">
        <f>JCE!G12</f>
        <v>1</v>
      </c>
      <c r="H80" s="161">
        <f>JCE!H12</f>
        <v>0</v>
      </c>
      <c r="I80" s="167">
        <f t="shared" si="11"/>
        <v>0</v>
      </c>
      <c r="J80" s="78">
        <f t="shared" si="10"/>
        <v>0</v>
      </c>
      <c r="K80" s="16" t="s">
        <v>162</v>
      </c>
      <c r="L80" s="11"/>
    </row>
    <row r="81" spans="1:12" ht="45" hidden="1" x14ac:dyDescent="0.15">
      <c r="A81" s="123">
        <v>38</v>
      </c>
      <c r="B81" s="124" t="s">
        <v>163</v>
      </c>
      <c r="C81" s="128" t="s">
        <v>164</v>
      </c>
      <c r="D81" s="9" t="s">
        <v>165</v>
      </c>
      <c r="E81" s="9">
        <v>1</v>
      </c>
      <c r="F81" s="12">
        <f>DNAF!F7</f>
        <v>0.95</v>
      </c>
      <c r="G81" s="12">
        <f>DNAF!G7</f>
        <v>0.95</v>
      </c>
      <c r="H81" s="12">
        <f>DNAF!H7</f>
        <v>0.92249999999999999</v>
      </c>
      <c r="I81" s="167">
        <f t="shared" si="11"/>
        <v>0.97105263157894739</v>
      </c>
      <c r="J81" s="78">
        <f t="shared" ref="J81:J91" si="12">E81*I81</f>
        <v>0.97105263157894739</v>
      </c>
      <c r="K81" s="9" t="s">
        <v>166</v>
      </c>
      <c r="L81" s="11"/>
    </row>
    <row r="82" spans="1:12" ht="42.75" hidden="1" customHeight="1" x14ac:dyDescent="0.15">
      <c r="A82" s="123"/>
      <c r="B82" s="126"/>
      <c r="C82" s="129"/>
      <c r="D82" s="13" t="s">
        <v>167</v>
      </c>
      <c r="E82" s="9">
        <v>1</v>
      </c>
      <c r="F82" s="12">
        <f>DNAF!F8</f>
        <v>0.95</v>
      </c>
      <c r="G82" s="12">
        <f>AC!E15</f>
        <v>0.95</v>
      </c>
      <c r="H82" s="12">
        <v>0.77</v>
      </c>
      <c r="I82" s="167">
        <f t="shared" si="11"/>
        <v>0.81052631578947376</v>
      </c>
      <c r="J82" s="78">
        <f t="shared" si="12"/>
        <v>0.81052631578947376</v>
      </c>
      <c r="K82" s="13" t="s">
        <v>168</v>
      </c>
      <c r="L82" s="11"/>
    </row>
    <row r="83" spans="1:12" ht="24" hidden="1" customHeight="1" x14ac:dyDescent="0.15">
      <c r="A83" s="123"/>
      <c r="B83" s="127"/>
      <c r="C83" s="130"/>
      <c r="D83" s="10" t="s">
        <v>169</v>
      </c>
      <c r="E83" s="9">
        <v>1</v>
      </c>
      <c r="F83" s="19">
        <f>DNAF!F8</f>
        <v>0.95</v>
      </c>
      <c r="G83" s="19">
        <f>DNAF!G8</f>
        <v>0.95</v>
      </c>
      <c r="H83" s="19">
        <f>DNAF!H8</f>
        <v>0.83930000000000005</v>
      </c>
      <c r="I83" s="167">
        <f t="shared" si="11"/>
        <v>0.88347368421052641</v>
      </c>
      <c r="J83" s="78">
        <f t="shared" si="12"/>
        <v>0.88347368421052641</v>
      </c>
      <c r="K83" s="10" t="s">
        <v>170</v>
      </c>
      <c r="L83" s="11"/>
    </row>
    <row r="84" spans="1:12" ht="22.5" hidden="1" x14ac:dyDescent="0.15">
      <c r="A84" s="30">
        <v>39</v>
      </c>
      <c r="B84" s="14" t="s">
        <v>171</v>
      </c>
      <c r="C84" s="16" t="s">
        <v>172</v>
      </c>
      <c r="D84" s="16" t="s">
        <v>173</v>
      </c>
      <c r="E84" s="9">
        <v>1</v>
      </c>
      <c r="F84" s="16">
        <f>DNAF!F9</f>
        <v>1</v>
      </c>
      <c r="G84" s="16">
        <f>DNAF!G9</f>
        <v>1</v>
      </c>
      <c r="H84" s="16">
        <f>DNAF!H9</f>
        <v>0</v>
      </c>
      <c r="I84" s="167">
        <f t="shared" si="11"/>
        <v>0</v>
      </c>
      <c r="J84" s="78">
        <f t="shared" si="12"/>
        <v>0</v>
      </c>
      <c r="K84" s="16" t="s">
        <v>174</v>
      </c>
      <c r="L84" s="11"/>
    </row>
    <row r="85" spans="1:12" ht="67.5" hidden="1" x14ac:dyDescent="0.15">
      <c r="A85" s="30">
        <v>40</v>
      </c>
      <c r="B85" s="14" t="s">
        <v>175</v>
      </c>
      <c r="C85" s="16" t="s">
        <v>176</v>
      </c>
      <c r="D85" s="16" t="s">
        <v>177</v>
      </c>
      <c r="E85" s="9">
        <v>1</v>
      </c>
      <c r="F85" s="21">
        <f>DNAF!F10</f>
        <v>1</v>
      </c>
      <c r="G85" s="21">
        <f>DNAF!G10</f>
        <v>1</v>
      </c>
      <c r="H85" s="21">
        <f>DNAF!H10</f>
        <v>1</v>
      </c>
      <c r="I85" s="167">
        <f t="shared" si="11"/>
        <v>1</v>
      </c>
      <c r="J85" s="78">
        <f t="shared" si="12"/>
        <v>1</v>
      </c>
      <c r="K85" s="16" t="s">
        <v>174</v>
      </c>
      <c r="L85" s="11"/>
    </row>
    <row r="86" spans="1:12" ht="45" hidden="1" x14ac:dyDescent="0.15">
      <c r="A86" s="30">
        <v>41</v>
      </c>
      <c r="B86" s="14" t="s">
        <v>178</v>
      </c>
      <c r="C86" s="16" t="s">
        <v>179</v>
      </c>
      <c r="D86" s="16" t="s">
        <v>180</v>
      </c>
      <c r="E86" s="9">
        <v>1</v>
      </c>
      <c r="F86" s="21">
        <f>DNAF!F11</f>
        <v>1</v>
      </c>
      <c r="G86" s="21">
        <f>DNAF!G11</f>
        <v>1</v>
      </c>
      <c r="H86" s="21">
        <f>DNAF!H11</f>
        <v>1</v>
      </c>
      <c r="I86" s="167">
        <f t="shared" si="11"/>
        <v>1</v>
      </c>
      <c r="J86" s="78">
        <f t="shared" si="12"/>
        <v>1</v>
      </c>
      <c r="K86" s="16" t="s">
        <v>174</v>
      </c>
      <c r="L86" s="11"/>
    </row>
    <row r="87" spans="1:12" ht="56.25" hidden="1" x14ac:dyDescent="0.15">
      <c r="A87" s="123">
        <v>42</v>
      </c>
      <c r="B87" s="124" t="s">
        <v>181</v>
      </c>
      <c r="C87" s="44" t="s">
        <v>182</v>
      </c>
      <c r="D87" s="9" t="s">
        <v>183</v>
      </c>
      <c r="E87" s="9">
        <v>0.5</v>
      </c>
      <c r="F87" s="12">
        <f>JCE!F13</f>
        <v>1</v>
      </c>
      <c r="G87" s="159">
        <f>JCE!G13</f>
        <v>1</v>
      </c>
      <c r="H87" s="159">
        <f>JCE!H13</f>
        <v>0.42</v>
      </c>
      <c r="I87" s="167">
        <f t="shared" si="11"/>
        <v>0.42</v>
      </c>
      <c r="J87" s="78">
        <f t="shared" si="12"/>
        <v>0.21</v>
      </c>
      <c r="K87" s="9" t="s">
        <v>184</v>
      </c>
      <c r="L87" s="11"/>
    </row>
    <row r="88" spans="1:12" ht="56.25" hidden="1" x14ac:dyDescent="0.15">
      <c r="A88" s="123"/>
      <c r="B88" s="125"/>
      <c r="C88" s="47"/>
      <c r="D88" s="10" t="s">
        <v>185</v>
      </c>
      <c r="E88" s="9">
        <v>0.5</v>
      </c>
      <c r="F88" s="159">
        <f>JCE!F14</f>
        <v>1</v>
      </c>
      <c r="G88" s="159">
        <f>JCE!G14</f>
        <v>1</v>
      </c>
      <c r="H88" s="159">
        <f>JCE!H14</f>
        <v>1</v>
      </c>
      <c r="I88" s="167">
        <f t="shared" si="11"/>
        <v>1</v>
      </c>
      <c r="J88" s="78">
        <f t="shared" si="12"/>
        <v>0.5</v>
      </c>
      <c r="K88" s="10" t="s">
        <v>184</v>
      </c>
      <c r="L88" s="11"/>
    </row>
    <row r="89" spans="1:12" ht="33.75" hidden="1" x14ac:dyDescent="0.15">
      <c r="A89" s="30">
        <v>43</v>
      </c>
      <c r="B89" s="14" t="s">
        <v>186</v>
      </c>
      <c r="C89" s="16" t="s">
        <v>187</v>
      </c>
      <c r="D89" s="16" t="s">
        <v>188</v>
      </c>
      <c r="E89" s="9">
        <v>2.2000000000000002</v>
      </c>
      <c r="F89" s="16">
        <v>1</v>
      </c>
      <c r="G89" s="16">
        <v>1</v>
      </c>
      <c r="H89" s="16">
        <v>1</v>
      </c>
      <c r="I89" s="167">
        <f t="shared" si="11"/>
        <v>1</v>
      </c>
      <c r="J89" s="78">
        <f t="shared" si="12"/>
        <v>2.2000000000000002</v>
      </c>
      <c r="K89" s="16" t="s">
        <v>135</v>
      </c>
      <c r="L89" s="11"/>
    </row>
    <row r="90" spans="1:12" ht="73.5" customHeight="1" x14ac:dyDescent="0.15">
      <c r="A90" s="30">
        <v>44</v>
      </c>
      <c r="B90" s="14" t="s">
        <v>189</v>
      </c>
      <c r="C90" s="16" t="s">
        <v>190</v>
      </c>
      <c r="D90" s="16" t="s">
        <v>191</v>
      </c>
      <c r="E90" s="9">
        <v>0.2</v>
      </c>
      <c r="F90" s="16">
        <v>1</v>
      </c>
      <c r="G90" s="16">
        <v>1</v>
      </c>
      <c r="H90" s="16">
        <v>1</v>
      </c>
      <c r="I90" s="167">
        <f t="shared" si="11"/>
        <v>1</v>
      </c>
      <c r="J90" s="78">
        <f t="shared" si="12"/>
        <v>0.2</v>
      </c>
      <c r="K90" s="16" t="s">
        <v>192</v>
      </c>
      <c r="L90" s="11"/>
    </row>
    <row r="91" spans="1:12" ht="42.75" customHeight="1" x14ac:dyDescent="0.15">
      <c r="A91" s="30">
        <v>45</v>
      </c>
      <c r="B91" s="14" t="s">
        <v>193</v>
      </c>
      <c r="C91" s="16" t="s">
        <v>194</v>
      </c>
      <c r="D91" s="16" t="s">
        <v>195</v>
      </c>
      <c r="E91" s="9">
        <v>0</v>
      </c>
      <c r="F91" s="16">
        <v>0</v>
      </c>
      <c r="G91" s="161">
        <v>0</v>
      </c>
      <c r="H91" s="161">
        <v>0</v>
      </c>
      <c r="I91" s="167">
        <v>0</v>
      </c>
      <c r="J91" s="168">
        <v>0</v>
      </c>
      <c r="K91" s="16" t="s">
        <v>135</v>
      </c>
      <c r="L91" s="11"/>
    </row>
    <row r="92" spans="1:12" ht="51" customHeight="1" x14ac:dyDescent="0.15">
      <c r="A92" s="30">
        <v>46</v>
      </c>
      <c r="B92" s="14" t="s">
        <v>196</v>
      </c>
      <c r="C92" s="16" t="s">
        <v>197</v>
      </c>
      <c r="D92" s="16" t="s">
        <v>198</v>
      </c>
      <c r="E92" s="9">
        <v>0.5</v>
      </c>
      <c r="F92" s="21">
        <f>DNAF!F12</f>
        <v>1</v>
      </c>
      <c r="G92" s="21">
        <f>DNAF!G12</f>
        <v>1</v>
      </c>
      <c r="H92" s="21">
        <f>DNAF!H12</f>
        <v>1</v>
      </c>
      <c r="I92" s="167">
        <f t="shared" si="11"/>
        <v>1</v>
      </c>
      <c r="J92" s="78">
        <f t="shared" ref="J92:J94" si="13">E92*I92</f>
        <v>0.5</v>
      </c>
      <c r="K92" s="16" t="s">
        <v>199</v>
      </c>
      <c r="L92" s="11"/>
    </row>
    <row r="93" spans="1:12" ht="82.5" customHeight="1" x14ac:dyDescent="0.15">
      <c r="A93" s="30">
        <v>47</v>
      </c>
      <c r="B93" s="14" t="s">
        <v>200</v>
      </c>
      <c r="C93" s="16" t="s">
        <v>201</v>
      </c>
      <c r="D93" s="16" t="s">
        <v>202</v>
      </c>
      <c r="E93" s="9">
        <v>0.5</v>
      </c>
      <c r="F93" s="21">
        <f>DNAF!F13</f>
        <v>1</v>
      </c>
      <c r="G93" s="21">
        <f>DNAF!G13</f>
        <v>1</v>
      </c>
      <c r="H93" s="21">
        <f>DNAF!H13</f>
        <v>1</v>
      </c>
      <c r="I93" s="167">
        <f t="shared" si="11"/>
        <v>1</v>
      </c>
      <c r="J93" s="78">
        <f t="shared" si="13"/>
        <v>0.5</v>
      </c>
      <c r="K93" s="16" t="s">
        <v>203</v>
      </c>
      <c r="L93" s="11"/>
    </row>
    <row r="94" spans="1:12" ht="55.5" customHeight="1" x14ac:dyDescent="0.15">
      <c r="A94" s="30">
        <v>48</v>
      </c>
      <c r="B94" s="14" t="s">
        <v>204</v>
      </c>
      <c r="C94" s="16" t="s">
        <v>205</v>
      </c>
      <c r="D94" s="16" t="s">
        <v>206</v>
      </c>
      <c r="E94" s="9">
        <v>0.5</v>
      </c>
      <c r="F94" s="21">
        <f>DNAF!F14</f>
        <v>1</v>
      </c>
      <c r="G94" s="21">
        <f>DNAF!G14</f>
        <v>1</v>
      </c>
      <c r="H94" s="21">
        <f>DNAF!H14</f>
        <v>0.8125</v>
      </c>
      <c r="I94" s="167">
        <f t="shared" si="11"/>
        <v>0.8125</v>
      </c>
      <c r="J94" s="78">
        <f t="shared" si="13"/>
        <v>0.40625</v>
      </c>
      <c r="K94" s="16" t="s">
        <v>199</v>
      </c>
      <c r="L94" s="11"/>
    </row>
    <row r="95" spans="1:12" ht="42" customHeight="1" x14ac:dyDescent="0.15">
      <c r="A95" s="30">
        <v>49</v>
      </c>
      <c r="B95" s="14" t="s">
        <v>207</v>
      </c>
      <c r="C95" s="16" t="s">
        <v>208</v>
      </c>
      <c r="D95" s="16" t="s">
        <v>209</v>
      </c>
      <c r="E95" s="9">
        <v>1</v>
      </c>
      <c r="F95" s="16">
        <f>JAI!F7</f>
        <v>7</v>
      </c>
      <c r="G95" s="16">
        <f>JAI!G7</f>
        <v>2</v>
      </c>
      <c r="H95" s="16">
        <f>JAI!H7</f>
        <v>2</v>
      </c>
      <c r="I95" s="167">
        <f t="shared" si="11"/>
        <v>0.2857142857142857</v>
      </c>
      <c r="J95" s="168">
        <f t="shared" ref="J95:J104" si="14">+I95*E95</f>
        <v>0.2857142857142857</v>
      </c>
      <c r="K95" s="16" t="s">
        <v>210</v>
      </c>
      <c r="L95" s="11"/>
    </row>
    <row r="96" spans="1:12" ht="40.5" customHeight="1" x14ac:dyDescent="0.15">
      <c r="A96" s="30">
        <v>50</v>
      </c>
      <c r="B96" s="14" t="s">
        <v>211</v>
      </c>
      <c r="C96" s="16" t="s">
        <v>212</v>
      </c>
      <c r="D96" s="16" t="s">
        <v>213</v>
      </c>
      <c r="E96" s="9">
        <v>1</v>
      </c>
      <c r="F96" s="75">
        <f>JAI!F8</f>
        <v>0.2</v>
      </c>
      <c r="G96" s="75">
        <f>JAI!G8</f>
        <v>0.2</v>
      </c>
      <c r="H96" s="75">
        <f>JAI!H8</f>
        <v>0.2</v>
      </c>
      <c r="I96" s="167">
        <f t="shared" si="11"/>
        <v>1</v>
      </c>
      <c r="J96" s="72">
        <f t="shared" si="14"/>
        <v>1</v>
      </c>
      <c r="K96" s="16" t="s">
        <v>210</v>
      </c>
      <c r="L96" s="11"/>
    </row>
    <row r="97" spans="1:12" ht="60.75" customHeight="1" x14ac:dyDescent="0.15">
      <c r="A97" s="123">
        <v>51</v>
      </c>
      <c r="B97" s="124" t="s">
        <v>214</v>
      </c>
      <c r="C97" s="131" t="s">
        <v>215</v>
      </c>
      <c r="D97" s="9" t="s">
        <v>216</v>
      </c>
      <c r="E97" s="9">
        <v>0.5</v>
      </c>
      <c r="F97" s="9">
        <f>DNAF!F15</f>
        <v>2</v>
      </c>
      <c r="G97" s="72">
        <f>DNAF!G15</f>
        <v>5</v>
      </c>
      <c r="H97" s="72">
        <f>DNAF!H15</f>
        <v>5</v>
      </c>
      <c r="I97" s="167">
        <f t="shared" si="11"/>
        <v>1</v>
      </c>
      <c r="J97" s="78">
        <f t="shared" si="14"/>
        <v>0.5</v>
      </c>
      <c r="K97" s="9" t="s">
        <v>174</v>
      </c>
      <c r="L97" s="11"/>
    </row>
    <row r="98" spans="1:12" ht="39" customHeight="1" x14ac:dyDescent="0.15">
      <c r="A98" s="123"/>
      <c r="B98" s="125"/>
      <c r="C98" s="132"/>
      <c r="D98" s="10" t="s">
        <v>217</v>
      </c>
      <c r="E98" s="9">
        <v>1</v>
      </c>
      <c r="F98" s="76">
        <f>DNAF!F16</f>
        <v>0.75</v>
      </c>
      <c r="G98" s="76">
        <f>DNAF!G16</f>
        <v>0.75</v>
      </c>
      <c r="H98" s="76">
        <f>DNAF!H16</f>
        <v>0.73</v>
      </c>
      <c r="I98" s="167">
        <f t="shared" si="11"/>
        <v>0.97333333333333327</v>
      </c>
      <c r="J98" s="78">
        <f t="shared" si="14"/>
        <v>0.97333333333333327</v>
      </c>
      <c r="K98" s="10" t="s">
        <v>174</v>
      </c>
      <c r="L98" s="11"/>
    </row>
    <row r="99" spans="1:12" ht="42.75" customHeight="1" x14ac:dyDescent="0.15">
      <c r="A99" s="30">
        <v>52</v>
      </c>
      <c r="B99" s="14" t="s">
        <v>218</v>
      </c>
      <c r="C99" s="16" t="s">
        <v>219</v>
      </c>
      <c r="D99" s="16" t="s">
        <v>220</v>
      </c>
      <c r="E99" s="9">
        <v>0.5</v>
      </c>
      <c r="F99" s="76">
        <f>DNAF!F17</f>
        <v>1</v>
      </c>
      <c r="G99" s="76">
        <f>DNAF!G17</f>
        <v>1</v>
      </c>
      <c r="H99" s="76">
        <f>DNAF!H17</f>
        <v>0.88170000000000004</v>
      </c>
      <c r="I99" s="167">
        <f t="shared" si="11"/>
        <v>0.88170000000000004</v>
      </c>
      <c r="J99" s="78">
        <f t="shared" si="14"/>
        <v>0.44085000000000002</v>
      </c>
      <c r="K99" s="16" t="s">
        <v>174</v>
      </c>
      <c r="L99" s="11"/>
    </row>
    <row r="100" spans="1:12" ht="51.75" customHeight="1" x14ac:dyDescent="0.15">
      <c r="A100" s="123">
        <v>53</v>
      </c>
      <c r="B100" s="124" t="s">
        <v>221</v>
      </c>
      <c r="C100" s="131" t="s">
        <v>222</v>
      </c>
      <c r="D100" s="9" t="s">
        <v>223</v>
      </c>
      <c r="E100" s="9">
        <v>0.5</v>
      </c>
      <c r="F100" s="12">
        <f>DNAF!F18</f>
        <v>1</v>
      </c>
      <c r="G100" s="12">
        <f>DNAF!G18</f>
        <v>1</v>
      </c>
      <c r="H100" s="12">
        <f>DNAF!H18</f>
        <v>0.8417</v>
      </c>
      <c r="I100" s="167">
        <f t="shared" si="11"/>
        <v>0.8417</v>
      </c>
      <c r="J100" s="78">
        <f t="shared" si="14"/>
        <v>0.42085</v>
      </c>
      <c r="K100" s="9" t="s">
        <v>174</v>
      </c>
      <c r="L100" s="11"/>
    </row>
    <row r="101" spans="1:12" ht="44.25" customHeight="1" x14ac:dyDescent="0.15">
      <c r="A101" s="123"/>
      <c r="B101" s="125"/>
      <c r="C101" s="132"/>
      <c r="D101" s="10" t="s">
        <v>224</v>
      </c>
      <c r="E101" s="9">
        <v>1</v>
      </c>
      <c r="F101" s="12">
        <f>DNAF!F19</f>
        <v>0.8</v>
      </c>
      <c r="G101" s="12">
        <f>DNAF!G19</f>
        <v>1</v>
      </c>
      <c r="H101" s="12">
        <f>DNAF!H19</f>
        <v>0.8417</v>
      </c>
      <c r="I101" s="167">
        <f t="shared" si="11"/>
        <v>1</v>
      </c>
      <c r="J101" s="78">
        <f t="shared" si="14"/>
        <v>1</v>
      </c>
      <c r="K101" s="10" t="s">
        <v>174</v>
      </c>
      <c r="L101" s="11"/>
    </row>
    <row r="102" spans="1:12" ht="51" customHeight="1" x14ac:dyDescent="0.15">
      <c r="A102" s="30">
        <v>54</v>
      </c>
      <c r="B102" s="14" t="s">
        <v>225</v>
      </c>
      <c r="C102" s="16" t="s">
        <v>226</v>
      </c>
      <c r="D102" s="16" t="s">
        <v>227</v>
      </c>
      <c r="E102" s="9">
        <v>0.5</v>
      </c>
      <c r="F102" s="16">
        <f>DNAF!F20</f>
        <v>1</v>
      </c>
      <c r="G102" s="16">
        <f>DNAF!G20</f>
        <v>3</v>
      </c>
      <c r="H102" s="16">
        <f>DNAF!H20</f>
        <v>4</v>
      </c>
      <c r="I102" s="167">
        <f t="shared" si="11"/>
        <v>1</v>
      </c>
      <c r="J102" s="78">
        <f t="shared" si="14"/>
        <v>0.5</v>
      </c>
      <c r="K102" s="16" t="s">
        <v>174</v>
      </c>
      <c r="L102" s="11"/>
    </row>
    <row r="103" spans="1:12" ht="42" customHeight="1" x14ac:dyDescent="0.15">
      <c r="A103" s="30">
        <v>55</v>
      </c>
      <c r="B103" s="14" t="s">
        <v>228</v>
      </c>
      <c r="C103" s="16" t="s">
        <v>229</v>
      </c>
      <c r="D103" s="16" t="s">
        <v>230</v>
      </c>
      <c r="E103" s="9">
        <v>1</v>
      </c>
      <c r="F103" s="16">
        <f>DNAF!F21</f>
        <v>1</v>
      </c>
      <c r="G103" s="16">
        <f>DNAF!G21</f>
        <v>1</v>
      </c>
      <c r="H103" s="16">
        <f>DNAF!H21</f>
        <v>1</v>
      </c>
      <c r="I103" s="167">
        <f t="shared" si="11"/>
        <v>1</v>
      </c>
      <c r="J103" s="78">
        <f t="shared" si="14"/>
        <v>1</v>
      </c>
      <c r="K103" s="16" t="s">
        <v>174</v>
      </c>
      <c r="L103" s="11"/>
    </row>
    <row r="104" spans="1:12" ht="33.75" x14ac:dyDescent="0.15">
      <c r="A104" s="30">
        <v>56</v>
      </c>
      <c r="B104" s="14" t="s">
        <v>231</v>
      </c>
      <c r="C104" s="16" t="s">
        <v>232</v>
      </c>
      <c r="D104" s="16" t="s">
        <v>233</v>
      </c>
      <c r="E104" s="9">
        <v>0.5</v>
      </c>
      <c r="F104" s="12">
        <f>DNAF!F22</f>
        <v>0.8</v>
      </c>
      <c r="G104" s="12">
        <f>DNAF!G22</f>
        <v>0.8</v>
      </c>
      <c r="H104" s="12">
        <f>DNAF!H22</f>
        <v>0.96509999999999996</v>
      </c>
      <c r="I104" s="167">
        <f t="shared" si="11"/>
        <v>1</v>
      </c>
      <c r="J104" s="78">
        <f t="shared" si="14"/>
        <v>0.5</v>
      </c>
      <c r="K104" s="16" t="s">
        <v>174</v>
      </c>
      <c r="L104" s="11"/>
    </row>
    <row r="105" spans="1:12" ht="14.25" x14ac:dyDescent="0.15">
      <c r="D105" s="22"/>
      <c r="E105" s="35">
        <f>SUM(E7:E104)</f>
        <v>100</v>
      </c>
      <c r="F105" s="35"/>
      <c r="G105" s="35"/>
      <c r="H105" s="35"/>
      <c r="I105" s="35"/>
      <c r="J105" s="169">
        <f>SUM(J7:J104)</f>
        <v>85.884111378454691</v>
      </c>
      <c r="K105" s="22"/>
      <c r="L105" s="11"/>
    </row>
    <row r="106" spans="1:12" hidden="1" x14ac:dyDescent="0.15"/>
    <row r="107" spans="1:12" hidden="1" x14ac:dyDescent="0.15"/>
    <row r="108" spans="1:12" hidden="1" x14ac:dyDescent="0.15">
      <c r="B108" s="24" t="s">
        <v>234</v>
      </c>
      <c r="C108" s="24"/>
    </row>
    <row r="109" spans="1:12" hidden="1" x14ac:dyDescent="0.15">
      <c r="B109" s="25" t="s">
        <v>235</v>
      </c>
      <c r="C109" s="25"/>
    </row>
    <row r="110" spans="1:12" hidden="1" x14ac:dyDescent="0.15">
      <c r="B110" s="26" t="s">
        <v>236</v>
      </c>
      <c r="C110" s="26"/>
    </row>
    <row r="111" spans="1:12" hidden="1" x14ac:dyDescent="0.15">
      <c r="B111" s="27" t="s">
        <v>237</v>
      </c>
      <c r="C111" s="27"/>
    </row>
    <row r="112" spans="1:12" hidden="1" x14ac:dyDescent="0.15">
      <c r="B112" s="28" t="s">
        <v>238</v>
      </c>
      <c r="C112" s="28"/>
    </row>
    <row r="113" spans="2:3" hidden="1" x14ac:dyDescent="0.15">
      <c r="B113" s="29" t="s">
        <v>239</v>
      </c>
      <c r="C113" s="29"/>
    </row>
  </sheetData>
  <autoFilter ref="A6:K105"/>
  <mergeCells count="60">
    <mergeCell ref="B5:C5"/>
    <mergeCell ref="A2:J2"/>
    <mergeCell ref="A4:J4"/>
    <mergeCell ref="B9:B10"/>
    <mergeCell ref="C9:C10"/>
    <mergeCell ref="A7:A8"/>
    <mergeCell ref="A9:A10"/>
    <mergeCell ref="B11:B12"/>
    <mergeCell ref="C11:C12"/>
    <mergeCell ref="B7:B8"/>
    <mergeCell ref="C7:C8"/>
    <mergeCell ref="B30:B33"/>
    <mergeCell ref="C30:C33"/>
    <mergeCell ref="C34:C37"/>
    <mergeCell ref="B13:B21"/>
    <mergeCell ref="C13:C21"/>
    <mergeCell ref="B25:B29"/>
    <mergeCell ref="C25:C29"/>
    <mergeCell ref="B49:B53"/>
    <mergeCell ref="C49:C53"/>
    <mergeCell ref="B58:B59"/>
    <mergeCell ref="C58:C59"/>
    <mergeCell ref="A30:A33"/>
    <mergeCell ref="A34:A37"/>
    <mergeCell ref="A38:A41"/>
    <mergeCell ref="B44:B46"/>
    <mergeCell ref="C44:C46"/>
    <mergeCell ref="B47:B48"/>
    <mergeCell ref="C47:C48"/>
    <mergeCell ref="B38:B41"/>
    <mergeCell ref="C38:C41"/>
    <mergeCell ref="B42:B43"/>
    <mergeCell ref="C42:C43"/>
    <mergeCell ref="B34:B37"/>
    <mergeCell ref="B100:B101"/>
    <mergeCell ref="C100:C101"/>
    <mergeCell ref="B87:B88"/>
    <mergeCell ref="B97:B98"/>
    <mergeCell ref="C97:C98"/>
    <mergeCell ref="B76:B77"/>
    <mergeCell ref="B81:B83"/>
    <mergeCell ref="C81:C83"/>
    <mergeCell ref="B60:B61"/>
    <mergeCell ref="C60:C61"/>
    <mergeCell ref="B73:B75"/>
    <mergeCell ref="A11:A12"/>
    <mergeCell ref="A13:A21"/>
    <mergeCell ref="A25:A29"/>
    <mergeCell ref="A100:A101"/>
    <mergeCell ref="A42:A43"/>
    <mergeCell ref="A44:A46"/>
    <mergeCell ref="A47:A48"/>
    <mergeCell ref="A49:A53"/>
    <mergeCell ref="A58:A59"/>
    <mergeCell ref="A60:A61"/>
    <mergeCell ref="A73:A75"/>
    <mergeCell ref="A76:A77"/>
    <mergeCell ref="A81:A83"/>
    <mergeCell ref="A87:A88"/>
    <mergeCell ref="A97:A9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0"/>
  <sheetViews>
    <sheetView tabSelected="1" topLeftCell="A16" zoomScale="80" zoomScaleNormal="80" workbookViewId="0">
      <selection sqref="A1:J1"/>
    </sheetView>
  </sheetViews>
  <sheetFormatPr baseColWidth="10" defaultRowHeight="15" x14ac:dyDescent="0.25"/>
  <cols>
    <col min="1" max="1" width="7.42578125" customWidth="1"/>
    <col min="2" max="2" width="8.28515625" customWidth="1"/>
    <col min="3" max="3" width="32" customWidth="1"/>
    <col min="4" max="4" width="31.28515625" customWidth="1"/>
    <col min="5" max="5" width="12.85546875" customWidth="1"/>
    <col min="6" max="6" width="10.42578125" customWidth="1"/>
    <col min="7" max="7" width="14.42578125" customWidth="1"/>
    <col min="8" max="8" width="13.28515625" customWidth="1"/>
    <col min="9" max="10" width="15.85546875" customWidth="1"/>
    <col min="11" max="11" width="7.7109375" hidden="1" customWidth="1"/>
    <col min="12" max="12" width="13.5703125" hidden="1" customWidth="1"/>
    <col min="13" max="13" width="10.42578125" hidden="1" customWidth="1"/>
    <col min="14" max="14" width="10.140625" hidden="1" customWidth="1"/>
    <col min="15" max="15" width="9.28515625" hidden="1" customWidth="1"/>
    <col min="16" max="16" width="10" hidden="1" customWidth="1"/>
    <col min="17" max="21" width="8.85546875" hidden="1" customWidth="1"/>
    <col min="22" max="23" width="0" hidden="1" customWidth="1"/>
  </cols>
  <sheetData>
    <row r="1" spans="1:23" ht="18" x14ac:dyDescent="0.25">
      <c r="A1" s="139" t="s">
        <v>245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23" x14ac:dyDescent="0.25">
      <c r="A2" s="33"/>
      <c r="B2" s="33"/>
      <c r="C2" s="33"/>
      <c r="D2" s="33"/>
      <c r="E2" s="33"/>
      <c r="F2" s="33"/>
      <c r="G2" s="33"/>
      <c r="H2" s="33"/>
      <c r="I2" s="33"/>
      <c r="J2" s="34"/>
    </row>
    <row r="3" spans="1:23" x14ac:dyDescent="0.25">
      <c r="A3" s="140" t="s">
        <v>246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23" x14ac:dyDescent="0.25">
      <c r="K4" s="145" t="s">
        <v>256</v>
      </c>
      <c r="L4" s="143"/>
      <c r="M4" s="143" t="s">
        <v>257</v>
      </c>
      <c r="N4" s="143"/>
      <c r="O4" s="143" t="s">
        <v>258</v>
      </c>
      <c r="P4" s="143"/>
      <c r="Q4" s="143" t="s">
        <v>259</v>
      </c>
      <c r="R4" s="143"/>
      <c r="S4" s="144" t="s">
        <v>262</v>
      </c>
      <c r="T4" s="144"/>
    </row>
    <row r="5" spans="1:23" ht="39" customHeight="1" x14ac:dyDescent="0.25">
      <c r="A5" s="6" t="s">
        <v>240</v>
      </c>
      <c r="B5" s="6" t="s">
        <v>0</v>
      </c>
      <c r="C5" s="7" t="s">
        <v>1</v>
      </c>
      <c r="D5" s="7" t="s">
        <v>2</v>
      </c>
      <c r="E5" s="32" t="s">
        <v>241</v>
      </c>
      <c r="F5" s="7" t="s">
        <v>3</v>
      </c>
      <c r="G5" s="7" t="s">
        <v>274</v>
      </c>
      <c r="H5" s="7" t="s">
        <v>275</v>
      </c>
      <c r="I5" s="7" t="s">
        <v>276</v>
      </c>
      <c r="J5" s="7" t="s">
        <v>243</v>
      </c>
      <c r="K5" s="50" t="s">
        <v>260</v>
      </c>
      <c r="L5" s="49" t="s">
        <v>261</v>
      </c>
      <c r="M5" s="50" t="s">
        <v>260</v>
      </c>
      <c r="N5" s="49" t="s">
        <v>261</v>
      </c>
      <c r="O5" s="50" t="s">
        <v>260</v>
      </c>
      <c r="P5" s="49" t="s">
        <v>261</v>
      </c>
      <c r="Q5" s="50" t="s">
        <v>260</v>
      </c>
      <c r="R5" s="49" t="s">
        <v>261</v>
      </c>
      <c r="S5" s="50" t="s">
        <v>260</v>
      </c>
      <c r="T5" s="49" t="s">
        <v>261</v>
      </c>
    </row>
    <row r="6" spans="1:23" ht="45" x14ac:dyDescent="0.25">
      <c r="A6" s="123">
        <v>1</v>
      </c>
      <c r="B6" s="124" t="s">
        <v>5</v>
      </c>
      <c r="C6" s="131" t="s">
        <v>6</v>
      </c>
      <c r="D6" s="9" t="s">
        <v>7</v>
      </c>
      <c r="E6" s="9">
        <v>2.5</v>
      </c>
      <c r="F6" s="9">
        <v>6533</v>
      </c>
      <c r="G6" s="9">
        <v>6533</v>
      </c>
      <c r="H6" s="9">
        <v>8009</v>
      </c>
      <c r="I6" s="36">
        <f>IF(H6/F6&gt;1,1,H6/F6)</f>
        <v>1</v>
      </c>
      <c r="J6" s="61">
        <f>+I6*E6</f>
        <v>2.5</v>
      </c>
      <c r="K6" s="49">
        <v>132</v>
      </c>
      <c r="L6" s="49">
        <v>138</v>
      </c>
      <c r="M6" s="49">
        <v>135</v>
      </c>
      <c r="N6" s="49">
        <v>138</v>
      </c>
      <c r="O6" s="49">
        <v>143</v>
      </c>
      <c r="P6" s="49">
        <v>51</v>
      </c>
      <c r="Q6" s="49">
        <v>119</v>
      </c>
      <c r="R6" s="49">
        <v>40</v>
      </c>
      <c r="S6" s="49">
        <f t="shared" ref="S6:T11" si="0">K6+M6+O6+Q6</f>
        <v>529</v>
      </c>
      <c r="T6" s="49">
        <f t="shared" si="0"/>
        <v>367</v>
      </c>
      <c r="W6" s="66">
        <f>H6/G6</f>
        <v>1.2259298943823664</v>
      </c>
    </row>
    <row r="7" spans="1:23" ht="36.75" customHeight="1" x14ac:dyDescent="0.25">
      <c r="A7" s="123"/>
      <c r="B7" s="125"/>
      <c r="C7" s="132"/>
      <c r="D7" s="10" t="s">
        <v>9</v>
      </c>
      <c r="E7" s="9">
        <v>2.5</v>
      </c>
      <c r="F7" s="10">
        <v>73</v>
      </c>
      <c r="G7" s="10">
        <v>73</v>
      </c>
      <c r="H7" s="10">
        <v>81</v>
      </c>
      <c r="I7" s="36">
        <f t="shared" ref="I7:I25" si="1">IF(H7/F7&gt;1,1,H7/F7)</f>
        <v>1</v>
      </c>
      <c r="J7" s="61">
        <f t="shared" ref="J7:J25" si="2">+I7*E7</f>
        <v>2.5</v>
      </c>
      <c r="K7" s="49">
        <v>0</v>
      </c>
      <c r="L7" s="49">
        <v>0</v>
      </c>
      <c r="M7" s="49">
        <v>0</v>
      </c>
      <c r="N7" s="49">
        <v>1</v>
      </c>
      <c r="O7" s="49">
        <v>1</v>
      </c>
      <c r="P7" s="49">
        <v>8</v>
      </c>
      <c r="Q7" s="49">
        <v>0</v>
      </c>
      <c r="R7" s="49">
        <v>2</v>
      </c>
      <c r="S7" s="49">
        <f t="shared" si="0"/>
        <v>1</v>
      </c>
      <c r="T7" s="49">
        <f t="shared" si="0"/>
        <v>11</v>
      </c>
      <c r="W7" s="66">
        <f>H7/G7</f>
        <v>1.1095890410958904</v>
      </c>
    </row>
    <row r="8" spans="1:23" ht="33.75" customHeight="1" x14ac:dyDescent="0.25">
      <c r="A8" s="123">
        <v>2</v>
      </c>
      <c r="B8" s="124" t="s">
        <v>10</v>
      </c>
      <c r="C8" s="131" t="s">
        <v>11</v>
      </c>
      <c r="D8" s="9" t="s">
        <v>12</v>
      </c>
      <c r="E8" s="9">
        <v>2.5</v>
      </c>
      <c r="F8" s="9">
        <v>760</v>
      </c>
      <c r="G8" s="9">
        <v>760</v>
      </c>
      <c r="H8" s="9">
        <v>776</v>
      </c>
      <c r="I8" s="36">
        <f t="shared" si="1"/>
        <v>1</v>
      </c>
      <c r="J8" s="61">
        <f t="shared" si="2"/>
        <v>2.5</v>
      </c>
      <c r="K8" s="49"/>
      <c r="L8" s="49"/>
      <c r="M8" s="49">
        <v>20</v>
      </c>
      <c r="N8" s="49">
        <v>20</v>
      </c>
      <c r="O8" s="49">
        <v>25</v>
      </c>
      <c r="P8" s="49">
        <v>23</v>
      </c>
      <c r="Q8" s="49">
        <v>15</v>
      </c>
      <c r="R8" s="49">
        <v>11</v>
      </c>
      <c r="S8" s="49">
        <f t="shared" si="0"/>
        <v>60</v>
      </c>
      <c r="T8" s="49">
        <f t="shared" si="0"/>
        <v>54</v>
      </c>
      <c r="W8" s="66">
        <f t="shared" ref="W8:W25" si="3">H8/G8</f>
        <v>1.0210526315789474</v>
      </c>
    </row>
    <row r="9" spans="1:23" ht="33.75" x14ac:dyDescent="0.25">
      <c r="A9" s="123"/>
      <c r="B9" s="125"/>
      <c r="C9" s="132"/>
      <c r="D9" s="10" t="s">
        <v>13</v>
      </c>
      <c r="E9" s="9">
        <v>2.5</v>
      </c>
      <c r="F9" s="10">
        <v>70</v>
      </c>
      <c r="G9" s="10">
        <v>413</v>
      </c>
      <c r="H9" s="10">
        <v>420</v>
      </c>
      <c r="I9" s="36">
        <f t="shared" si="1"/>
        <v>1</v>
      </c>
      <c r="J9" s="61">
        <f>+I9*E9</f>
        <v>2.5</v>
      </c>
      <c r="K9" s="49">
        <v>1</v>
      </c>
      <c r="L9" s="49">
        <v>1</v>
      </c>
      <c r="M9" s="49"/>
      <c r="N9" s="49"/>
      <c r="O9" s="49">
        <v>33</v>
      </c>
      <c r="P9" s="49">
        <v>34</v>
      </c>
      <c r="Q9" s="49"/>
      <c r="R9" s="49"/>
      <c r="S9" s="49">
        <f t="shared" si="0"/>
        <v>34</v>
      </c>
      <c r="T9" s="49">
        <f t="shared" si="0"/>
        <v>35</v>
      </c>
      <c r="W9" s="66">
        <f t="shared" si="3"/>
        <v>1.0169491525423728</v>
      </c>
    </row>
    <row r="10" spans="1:23" ht="22.5" customHeight="1" x14ac:dyDescent="0.25">
      <c r="A10" s="123">
        <v>3</v>
      </c>
      <c r="B10" s="124" t="s">
        <v>14</v>
      </c>
      <c r="C10" s="131" t="s">
        <v>15</v>
      </c>
      <c r="D10" s="9" t="s">
        <v>16</v>
      </c>
      <c r="E10" s="9">
        <v>2.5</v>
      </c>
      <c r="F10" s="9">
        <v>670</v>
      </c>
      <c r="G10" s="9">
        <v>670</v>
      </c>
      <c r="H10" s="9">
        <v>633</v>
      </c>
      <c r="I10" s="36">
        <f t="shared" si="1"/>
        <v>0.94477611940298512</v>
      </c>
      <c r="J10" s="61">
        <f t="shared" si="2"/>
        <v>2.3619402985074629</v>
      </c>
      <c r="K10" s="49"/>
      <c r="L10" s="49"/>
      <c r="M10" s="49">
        <v>18</v>
      </c>
      <c r="N10" s="49">
        <v>9</v>
      </c>
      <c r="O10" s="49">
        <v>23</v>
      </c>
      <c r="P10" s="49">
        <v>14</v>
      </c>
      <c r="Q10" s="49">
        <v>11</v>
      </c>
      <c r="R10" s="49">
        <v>8</v>
      </c>
      <c r="S10" s="49">
        <f t="shared" si="0"/>
        <v>52</v>
      </c>
      <c r="T10" s="49">
        <f t="shared" si="0"/>
        <v>31</v>
      </c>
      <c r="W10" s="66">
        <f t="shared" si="3"/>
        <v>0.94477611940298512</v>
      </c>
    </row>
    <row r="11" spans="1:23" ht="33.75" x14ac:dyDescent="0.25">
      <c r="A11" s="123"/>
      <c r="B11" s="125"/>
      <c r="C11" s="132"/>
      <c r="D11" s="10" t="s">
        <v>17</v>
      </c>
      <c r="E11" s="16">
        <v>2.6</v>
      </c>
      <c r="F11" s="10">
        <v>8</v>
      </c>
      <c r="G11" s="10">
        <v>8</v>
      </c>
      <c r="H11" s="10">
        <v>10</v>
      </c>
      <c r="I11" s="36">
        <f t="shared" si="1"/>
        <v>1</v>
      </c>
      <c r="J11" s="61">
        <f t="shared" si="2"/>
        <v>2.6</v>
      </c>
      <c r="K11" s="49">
        <v>0</v>
      </c>
      <c r="L11" s="49">
        <v>0</v>
      </c>
      <c r="M11" s="49"/>
      <c r="N11" s="49"/>
      <c r="O11" s="49"/>
      <c r="P11" s="49"/>
      <c r="Q11" s="49"/>
      <c r="R11" s="49"/>
      <c r="S11" s="49">
        <f t="shared" si="0"/>
        <v>0</v>
      </c>
      <c r="T11" s="49">
        <f t="shared" si="0"/>
        <v>0</v>
      </c>
      <c r="W11" s="66">
        <f t="shared" si="3"/>
        <v>1.25</v>
      </c>
    </row>
    <row r="12" spans="1:23" ht="45" customHeight="1" x14ac:dyDescent="0.25">
      <c r="A12" s="123">
        <v>4</v>
      </c>
      <c r="B12" s="124" t="s">
        <v>18</v>
      </c>
      <c r="C12" s="131" t="s">
        <v>19</v>
      </c>
      <c r="D12" s="9" t="s">
        <v>269</v>
      </c>
      <c r="E12" s="9">
        <v>0.5</v>
      </c>
      <c r="F12" s="12">
        <v>1.1000000000000001</v>
      </c>
      <c r="G12" s="59">
        <v>1.1000000000000001</v>
      </c>
      <c r="H12" s="59">
        <f>M12</f>
        <v>1.0694743644980611</v>
      </c>
      <c r="I12" s="36">
        <f t="shared" si="1"/>
        <v>0.97224942227096456</v>
      </c>
      <c r="J12" s="61">
        <f t="shared" si="2"/>
        <v>0.48612471113548228</v>
      </c>
      <c r="K12" s="57">
        <f>H13</f>
        <v>248.22499999999999</v>
      </c>
      <c r="L12" s="57">
        <v>232.1</v>
      </c>
      <c r="M12" s="58">
        <f>K12/L12</f>
        <v>1.0694743644980611</v>
      </c>
      <c r="N12" s="49"/>
      <c r="O12" s="49"/>
      <c r="P12" s="49"/>
      <c r="Q12" s="49"/>
      <c r="R12" s="49"/>
      <c r="S12" s="49"/>
      <c r="T12" s="49">
        <f>L12+N12+P12+R12</f>
        <v>232.1</v>
      </c>
      <c r="W12" s="66">
        <f t="shared" si="3"/>
        <v>0.97224942227096456</v>
      </c>
    </row>
    <row r="13" spans="1:23" ht="67.5" x14ac:dyDescent="0.25">
      <c r="A13" s="123"/>
      <c r="B13" s="133"/>
      <c r="C13" s="134"/>
      <c r="D13" s="13" t="s">
        <v>21</v>
      </c>
      <c r="E13" s="9">
        <v>0.5</v>
      </c>
      <c r="F13" s="13">
        <v>172</v>
      </c>
      <c r="G13" s="51">
        <f t="shared" ref="G13:G19" si="4">M13</f>
        <v>211.42500000000001</v>
      </c>
      <c r="H13" s="51">
        <f t="shared" ref="H13:H19" si="5">O13</f>
        <v>248.22499999999999</v>
      </c>
      <c r="I13" s="36">
        <f t="shared" si="1"/>
        <v>1</v>
      </c>
      <c r="J13" s="61">
        <f t="shared" si="2"/>
        <v>0.5</v>
      </c>
      <c r="K13" s="49">
        <f>G6+G7+G8+G9+G10+G11</f>
        <v>8457</v>
      </c>
      <c r="L13" s="65">
        <v>40</v>
      </c>
      <c r="M13" s="49">
        <f>K13/L13</f>
        <v>211.42500000000001</v>
      </c>
      <c r="N13" s="49">
        <f>H6+H7+H8+H9+H10+H11</f>
        <v>9929</v>
      </c>
      <c r="O13" s="49">
        <f>N13/L13</f>
        <v>248.22499999999999</v>
      </c>
      <c r="P13" s="49"/>
      <c r="Q13" s="49"/>
      <c r="R13" s="49"/>
      <c r="S13" s="49"/>
      <c r="T13" s="49"/>
      <c r="W13" s="66">
        <f t="shared" si="3"/>
        <v>1.1740569942059831</v>
      </c>
    </row>
    <row r="14" spans="1:23" ht="56.25" x14ac:dyDescent="0.25">
      <c r="A14" s="123"/>
      <c r="B14" s="133"/>
      <c r="C14" s="134"/>
      <c r="D14" s="13" t="s">
        <v>22</v>
      </c>
      <c r="E14" s="9">
        <v>0.5</v>
      </c>
      <c r="F14" s="13">
        <v>63</v>
      </c>
      <c r="G14" s="51">
        <f t="shared" si="4"/>
        <v>68.756097560975604</v>
      </c>
      <c r="H14" s="51">
        <f t="shared" si="5"/>
        <v>80.723577235772353</v>
      </c>
      <c r="I14" s="36">
        <f t="shared" si="1"/>
        <v>1</v>
      </c>
      <c r="J14" s="61">
        <f t="shared" si="2"/>
        <v>0.5</v>
      </c>
      <c r="K14" s="49">
        <f>K13</f>
        <v>8457</v>
      </c>
      <c r="L14" s="65">
        <v>123</v>
      </c>
      <c r="M14" s="52">
        <f>K14/L14</f>
        <v>68.756097560975604</v>
      </c>
      <c r="N14" s="49">
        <f>N13</f>
        <v>9929</v>
      </c>
      <c r="O14" s="52">
        <f>N14/L14</f>
        <v>80.723577235772353</v>
      </c>
      <c r="P14" s="49"/>
      <c r="Q14" s="49"/>
      <c r="R14" s="49"/>
      <c r="S14" s="49"/>
      <c r="T14" s="49"/>
      <c r="W14" s="66">
        <f t="shared" si="3"/>
        <v>1.1740569942059833</v>
      </c>
    </row>
    <row r="15" spans="1:23" ht="45" x14ac:dyDescent="0.25">
      <c r="A15" s="123"/>
      <c r="B15" s="133"/>
      <c r="C15" s="134"/>
      <c r="D15" s="13" t="s">
        <v>23</v>
      </c>
      <c r="E15" s="9">
        <v>0.5</v>
      </c>
      <c r="F15" s="13">
        <v>583</v>
      </c>
      <c r="G15" s="51">
        <f t="shared" si="4"/>
        <v>640.94685720326345</v>
      </c>
      <c r="H15" s="51">
        <f t="shared" si="5"/>
        <v>545.92482338281786</v>
      </c>
      <c r="I15" s="36">
        <f t="shared" si="1"/>
        <v>0.93640621506486765</v>
      </c>
      <c r="J15" s="61">
        <f t="shared" si="2"/>
        <v>0.46820310753243383</v>
      </c>
      <c r="K15" s="49">
        <f>K13</f>
        <v>8457</v>
      </c>
      <c r="L15" s="69">
        <v>5420487.5713679986</v>
      </c>
      <c r="M15" s="52">
        <f>L15/K15</f>
        <v>640.94685720326345</v>
      </c>
      <c r="N15" s="49">
        <f>N13</f>
        <v>9929</v>
      </c>
      <c r="O15" s="52">
        <f>L15/N15</f>
        <v>545.92482338281786</v>
      </c>
      <c r="P15" s="49"/>
      <c r="Q15" s="49"/>
      <c r="R15" s="49"/>
      <c r="S15" s="49"/>
      <c r="T15" s="49"/>
      <c r="W15" s="66">
        <f t="shared" si="3"/>
        <v>0.85174740658676595</v>
      </c>
    </row>
    <row r="16" spans="1:23" ht="46.5" customHeight="1" x14ac:dyDescent="0.25">
      <c r="A16" s="123"/>
      <c r="B16" s="133"/>
      <c r="C16" s="134"/>
      <c r="D16" s="13" t="s">
        <v>24</v>
      </c>
      <c r="E16" s="9">
        <v>0.5</v>
      </c>
      <c r="F16" s="13">
        <v>1612</v>
      </c>
      <c r="G16" s="54">
        <f t="shared" si="4"/>
        <v>1864.6738859446614</v>
      </c>
      <c r="H16" s="54">
        <f t="shared" si="5"/>
        <v>1588.2311464834324</v>
      </c>
      <c r="I16" s="36">
        <f t="shared" si="1"/>
        <v>0.98525505364977195</v>
      </c>
      <c r="J16" s="61">
        <f t="shared" si="2"/>
        <v>0.49262752682488598</v>
      </c>
      <c r="K16" s="49">
        <f>K13</f>
        <v>8457</v>
      </c>
      <c r="L16" s="69">
        <v>15769547.053434001</v>
      </c>
      <c r="M16" s="53">
        <f>L16/K16</f>
        <v>1864.6738859446614</v>
      </c>
      <c r="N16" s="49">
        <f>N13</f>
        <v>9929</v>
      </c>
      <c r="O16" s="53">
        <f>L16/N16</f>
        <v>1588.2311464834324</v>
      </c>
      <c r="P16" s="49"/>
      <c r="Q16" s="49"/>
      <c r="R16" s="49"/>
      <c r="S16" s="49"/>
      <c r="T16" s="49"/>
      <c r="W16" s="66">
        <f t="shared" si="3"/>
        <v>0.85174740658676595</v>
      </c>
    </row>
    <row r="17" spans="1:23" ht="33.75" x14ac:dyDescent="0.25">
      <c r="A17" s="123"/>
      <c r="B17" s="133"/>
      <c r="C17" s="134"/>
      <c r="D17" s="13" t="s">
        <v>25</v>
      </c>
      <c r="E17" s="9">
        <v>0.5</v>
      </c>
      <c r="F17" s="13">
        <v>16</v>
      </c>
      <c r="G17" s="54">
        <f t="shared" si="4"/>
        <v>16.75</v>
      </c>
      <c r="H17" s="51">
        <f t="shared" si="5"/>
        <v>15.824999999999999</v>
      </c>
      <c r="I17" s="36">
        <f t="shared" si="1"/>
        <v>0.98906249999999996</v>
      </c>
      <c r="J17" s="61">
        <f t="shared" si="2"/>
        <v>0.49453124999999998</v>
      </c>
      <c r="K17" s="49">
        <f>G10</f>
        <v>670</v>
      </c>
      <c r="L17" s="65">
        <f>L13</f>
        <v>40</v>
      </c>
      <c r="M17" s="53">
        <f>K17/L17</f>
        <v>16.75</v>
      </c>
      <c r="N17" s="49">
        <f>H10</f>
        <v>633</v>
      </c>
      <c r="O17" s="52">
        <f>N17/L17</f>
        <v>15.824999999999999</v>
      </c>
      <c r="P17" s="49"/>
      <c r="Q17" s="49"/>
      <c r="R17" s="49">
        <v>3.09</v>
      </c>
      <c r="S17" s="49"/>
      <c r="T17" s="49"/>
      <c r="W17" s="66">
        <f t="shared" si="3"/>
        <v>0.944776119402985</v>
      </c>
    </row>
    <row r="18" spans="1:23" ht="33.75" x14ac:dyDescent="0.25">
      <c r="A18" s="123"/>
      <c r="B18" s="133"/>
      <c r="C18" s="134"/>
      <c r="D18" s="13" t="s">
        <v>26</v>
      </c>
      <c r="E18" s="9">
        <v>0.5</v>
      </c>
      <c r="F18" s="13" t="s">
        <v>27</v>
      </c>
      <c r="G18" s="51">
        <v>0.2</v>
      </c>
      <c r="H18" s="51">
        <f>O18</f>
        <v>0.25</v>
      </c>
      <c r="I18" s="36">
        <f t="shared" si="1"/>
        <v>1</v>
      </c>
      <c r="J18" s="61">
        <f t="shared" si="2"/>
        <v>0.5</v>
      </c>
      <c r="K18" s="49">
        <f>G11</f>
        <v>8</v>
      </c>
      <c r="L18" s="65">
        <f>L13</f>
        <v>40</v>
      </c>
      <c r="M18" s="52">
        <f>K18/L18</f>
        <v>0.2</v>
      </c>
      <c r="N18" s="49">
        <f>H11</f>
        <v>10</v>
      </c>
      <c r="O18" s="52">
        <f>N18/L18</f>
        <v>0.25</v>
      </c>
      <c r="P18" s="52">
        <f>N18/L18</f>
        <v>0.25</v>
      </c>
      <c r="Q18" s="49"/>
      <c r="R18" s="49">
        <v>2.2599999999999998</v>
      </c>
      <c r="S18" s="49"/>
      <c r="T18" s="49"/>
      <c r="W18" s="66">
        <f t="shared" si="3"/>
        <v>1.25</v>
      </c>
    </row>
    <row r="19" spans="1:23" ht="33.75" x14ac:dyDescent="0.25">
      <c r="A19" s="123"/>
      <c r="B19" s="133"/>
      <c r="C19" s="134"/>
      <c r="D19" s="13" t="s">
        <v>28</v>
      </c>
      <c r="E19" s="9">
        <v>0.5</v>
      </c>
      <c r="F19" s="13">
        <v>153</v>
      </c>
      <c r="G19" s="51">
        <f t="shared" si="4"/>
        <v>182.32499999999999</v>
      </c>
      <c r="H19" s="51">
        <f t="shared" si="5"/>
        <v>219.625</v>
      </c>
      <c r="I19" s="36">
        <f t="shared" si="1"/>
        <v>1</v>
      </c>
      <c r="J19" s="61">
        <f t="shared" si="2"/>
        <v>0.5</v>
      </c>
      <c r="K19" s="49">
        <f>G6+G8</f>
        <v>7293</v>
      </c>
      <c r="L19" s="65">
        <f>L13</f>
        <v>40</v>
      </c>
      <c r="M19" s="52">
        <f>K19/L19</f>
        <v>182.32499999999999</v>
      </c>
      <c r="N19" s="49">
        <f>H6+H8</f>
        <v>8785</v>
      </c>
      <c r="O19" s="52">
        <f>N19/L19</f>
        <v>219.625</v>
      </c>
      <c r="P19" s="49"/>
      <c r="Q19" s="49"/>
      <c r="R19" s="58">
        <f>R18/R17</f>
        <v>0.73139158576051777</v>
      </c>
      <c r="S19" s="49"/>
      <c r="T19" s="49"/>
      <c r="W19" s="66">
        <f t="shared" si="3"/>
        <v>1.2045797339914988</v>
      </c>
    </row>
    <row r="20" spans="1:23" ht="33.75" x14ac:dyDescent="0.25">
      <c r="A20" s="123"/>
      <c r="B20" s="125"/>
      <c r="C20" s="132"/>
      <c r="D20" s="10" t="s">
        <v>29</v>
      </c>
      <c r="E20" s="9">
        <v>0.5</v>
      </c>
      <c r="F20" s="10">
        <v>3</v>
      </c>
      <c r="G20" s="55">
        <f>M20</f>
        <v>12.15</v>
      </c>
      <c r="H20" s="63">
        <f>O20</f>
        <v>12.525</v>
      </c>
      <c r="I20" s="36">
        <f t="shared" si="1"/>
        <v>1</v>
      </c>
      <c r="J20" s="61">
        <f t="shared" si="2"/>
        <v>0.5</v>
      </c>
      <c r="K20" s="49">
        <f>G7+G9</f>
        <v>486</v>
      </c>
      <c r="L20" s="65">
        <f>L13</f>
        <v>40</v>
      </c>
      <c r="M20" s="53">
        <f>K20/L20</f>
        <v>12.15</v>
      </c>
      <c r="N20" s="49">
        <f>H7+H9</f>
        <v>501</v>
      </c>
      <c r="O20" s="52">
        <f>N20/L20</f>
        <v>12.525</v>
      </c>
      <c r="P20" s="49"/>
      <c r="Q20" s="49"/>
      <c r="R20" s="49">
        <v>0.09</v>
      </c>
      <c r="S20" s="49"/>
      <c r="T20" s="49"/>
      <c r="W20" s="66">
        <f t="shared" si="3"/>
        <v>1.0308641975308641</v>
      </c>
    </row>
    <row r="21" spans="1:23" ht="45" customHeight="1" x14ac:dyDescent="0.25">
      <c r="A21" s="30">
        <v>7</v>
      </c>
      <c r="B21" s="14" t="s">
        <v>37</v>
      </c>
      <c r="C21" s="15" t="s">
        <v>38</v>
      </c>
      <c r="D21" s="16" t="s">
        <v>39</v>
      </c>
      <c r="E21" s="9">
        <v>2.5</v>
      </c>
      <c r="F21" s="16">
        <v>1200</v>
      </c>
      <c r="G21" s="60">
        <v>1200</v>
      </c>
      <c r="H21" s="60">
        <v>1384</v>
      </c>
      <c r="I21" s="36">
        <f t="shared" si="1"/>
        <v>1</v>
      </c>
      <c r="J21" s="61">
        <f t="shared" si="2"/>
        <v>2.5</v>
      </c>
      <c r="K21" s="70">
        <v>1178</v>
      </c>
      <c r="L21" s="70">
        <v>1384</v>
      </c>
      <c r="M21" s="49"/>
      <c r="N21" s="58"/>
      <c r="O21" s="49"/>
      <c r="P21" s="49"/>
      <c r="Q21" s="49"/>
      <c r="R21" s="66" t="e">
        <f>R20/Q20</f>
        <v>#DIV/0!</v>
      </c>
      <c r="S21" s="49"/>
      <c r="T21" s="49"/>
      <c r="W21" s="66">
        <f t="shared" si="3"/>
        <v>1.1533333333333333</v>
      </c>
    </row>
    <row r="22" spans="1:23" ht="65.25" customHeight="1" x14ac:dyDescent="0.25">
      <c r="A22" s="30">
        <v>19</v>
      </c>
      <c r="B22" s="14" t="s">
        <v>95</v>
      </c>
      <c r="C22" s="16" t="s">
        <v>96</v>
      </c>
      <c r="D22" s="16" t="s">
        <v>97</v>
      </c>
      <c r="E22" s="9">
        <v>0.5</v>
      </c>
      <c r="F22" s="21">
        <v>1</v>
      </c>
      <c r="G22" s="21">
        <v>1</v>
      </c>
      <c r="H22" s="21">
        <v>1</v>
      </c>
      <c r="I22" s="36">
        <f t="shared" si="1"/>
        <v>1</v>
      </c>
      <c r="J22" s="61">
        <f t="shared" si="2"/>
        <v>0.5</v>
      </c>
      <c r="K22" s="49"/>
      <c r="L22" s="49"/>
      <c r="M22" s="49">
        <v>6.47</v>
      </c>
      <c r="N22" s="49">
        <v>5.79</v>
      </c>
      <c r="O22" s="52">
        <f>M22/N22</f>
        <v>1.1174438687392054</v>
      </c>
      <c r="P22" s="49">
        <v>5.59</v>
      </c>
      <c r="Q22" s="66">
        <f>P21/P22</f>
        <v>0</v>
      </c>
      <c r="R22" s="49"/>
      <c r="S22" s="49"/>
      <c r="T22" s="49"/>
      <c r="W22" s="66">
        <f t="shared" si="3"/>
        <v>1</v>
      </c>
    </row>
    <row r="23" spans="1:23" ht="27" customHeight="1" x14ac:dyDescent="0.25">
      <c r="A23" s="123">
        <v>33</v>
      </c>
      <c r="B23" s="124" t="s">
        <v>143</v>
      </c>
      <c r="C23" s="131" t="s">
        <v>144</v>
      </c>
      <c r="D23" s="9" t="s">
        <v>145</v>
      </c>
      <c r="E23" s="9">
        <v>0.5</v>
      </c>
      <c r="F23" s="158">
        <v>48</v>
      </c>
      <c r="G23" s="158">
        <v>48</v>
      </c>
      <c r="H23" s="158">
        <v>47</v>
      </c>
      <c r="I23" s="36">
        <f t="shared" si="1"/>
        <v>0.97916666666666663</v>
      </c>
      <c r="J23" s="61">
        <f t="shared" si="2"/>
        <v>0.48958333333333331</v>
      </c>
      <c r="K23" s="49"/>
      <c r="L23" s="49"/>
      <c r="M23" s="144" t="s">
        <v>263</v>
      </c>
      <c r="N23" s="144"/>
      <c r="O23" s="144" t="s">
        <v>264</v>
      </c>
      <c r="P23" s="144"/>
      <c r="Q23" s="49"/>
      <c r="R23" s="49"/>
      <c r="S23" s="49"/>
      <c r="T23" s="49"/>
      <c r="W23" s="66">
        <f t="shared" si="3"/>
        <v>0.97916666666666663</v>
      </c>
    </row>
    <row r="24" spans="1:23" ht="27" customHeight="1" x14ac:dyDescent="0.25">
      <c r="A24" s="123"/>
      <c r="B24" s="133"/>
      <c r="C24" s="134"/>
      <c r="D24" s="13" t="s">
        <v>273</v>
      </c>
      <c r="E24" s="9">
        <v>0.5</v>
      </c>
      <c r="F24" s="162">
        <v>0.75</v>
      </c>
      <c r="G24" s="162">
        <v>0.75</v>
      </c>
      <c r="H24" s="112">
        <v>0.91090000000000004</v>
      </c>
      <c r="I24" s="36">
        <f t="shared" si="1"/>
        <v>1</v>
      </c>
      <c r="J24" s="61">
        <f t="shared" si="2"/>
        <v>0.5</v>
      </c>
      <c r="K24" s="49"/>
      <c r="L24" s="49"/>
      <c r="M24" s="49" t="s">
        <v>265</v>
      </c>
      <c r="N24" s="49" t="s">
        <v>268</v>
      </c>
      <c r="O24" s="49" t="s">
        <v>266</v>
      </c>
      <c r="P24" s="49" t="s">
        <v>267</v>
      </c>
      <c r="Q24" s="49"/>
      <c r="R24" s="49"/>
      <c r="S24" s="49"/>
      <c r="T24" s="49"/>
      <c r="W24" s="66">
        <f t="shared" si="3"/>
        <v>1.2145333333333335</v>
      </c>
    </row>
    <row r="25" spans="1:23" ht="27" customHeight="1" x14ac:dyDescent="0.25">
      <c r="A25" s="123"/>
      <c r="B25" s="125"/>
      <c r="C25" s="132"/>
      <c r="D25" s="62" t="s">
        <v>270</v>
      </c>
      <c r="E25" s="14">
        <v>0.5</v>
      </c>
      <c r="F25" s="173">
        <v>0.85</v>
      </c>
      <c r="G25" s="163">
        <v>0.85</v>
      </c>
      <c r="H25" s="172">
        <v>0.98680000000000001</v>
      </c>
      <c r="I25" s="36">
        <f t="shared" si="1"/>
        <v>1</v>
      </c>
      <c r="J25" s="61">
        <f t="shared" si="2"/>
        <v>0.5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W25" s="66">
        <f t="shared" si="3"/>
        <v>1.1609411764705884</v>
      </c>
    </row>
    <row r="26" spans="1:23" ht="15" customHeight="1" x14ac:dyDescent="0.25">
      <c r="A26" s="8"/>
      <c r="B26" s="8"/>
      <c r="C26" s="142" t="s">
        <v>271</v>
      </c>
      <c r="D26" s="142"/>
      <c r="E26" s="37">
        <f>SUM(E6:E25)</f>
        <v>24.1</v>
      </c>
      <c r="F26" s="35"/>
      <c r="G26" s="35"/>
      <c r="H26" s="35"/>
      <c r="I26" s="35"/>
      <c r="J26" s="37">
        <f>SUM(J6:J25)</f>
        <v>23.893010227333601</v>
      </c>
      <c r="L26" s="49"/>
    </row>
    <row r="27" spans="1:23" ht="15" customHeight="1" x14ac:dyDescent="0.25">
      <c r="C27" s="141" t="s">
        <v>272</v>
      </c>
      <c r="D27" s="141"/>
      <c r="G27" s="64"/>
    </row>
    <row r="28" spans="1:23" x14ac:dyDescent="0.25">
      <c r="G28" s="64"/>
      <c r="M28" s="56" t="e">
        <f>N25/M25</f>
        <v>#DIV/0!</v>
      </c>
      <c r="O28" t="e">
        <f>P25/O25</f>
        <v>#DIV/0!</v>
      </c>
    </row>
    <row r="30" spans="1:23" x14ac:dyDescent="0.25">
      <c r="P30" s="67" t="e">
        <f>N25/M25</f>
        <v>#DIV/0!</v>
      </c>
    </row>
  </sheetData>
  <mergeCells count="26">
    <mergeCell ref="Q4:R4"/>
    <mergeCell ref="S4:T4"/>
    <mergeCell ref="C8:C9"/>
    <mergeCell ref="A23:A25"/>
    <mergeCell ref="B23:B25"/>
    <mergeCell ref="C23:C25"/>
    <mergeCell ref="A12:A20"/>
    <mergeCell ref="B12:B20"/>
    <mergeCell ref="C12:C20"/>
    <mergeCell ref="M23:N23"/>
    <mergeCell ref="O23:P23"/>
    <mergeCell ref="K4:L4"/>
    <mergeCell ref="M4:N4"/>
    <mergeCell ref="O4:P4"/>
    <mergeCell ref="C27:D27"/>
    <mergeCell ref="A1:J1"/>
    <mergeCell ref="A3:J3"/>
    <mergeCell ref="A10:A11"/>
    <mergeCell ref="B10:B11"/>
    <mergeCell ref="C10:C11"/>
    <mergeCell ref="A6:A7"/>
    <mergeCell ref="B6:B7"/>
    <mergeCell ref="C6:C7"/>
    <mergeCell ref="A8:A9"/>
    <mergeCell ref="B8:B9"/>
    <mergeCell ref="C26:D26"/>
  </mergeCells>
  <pageMargins left="0.70866141732283472" right="0.70866141732283472" top="1.5354330708661419" bottom="0.74803149606299213" header="0.31496062992125984" footer="0.31496062992125984"/>
  <pageSetup paperSize="9" scale="80" orientation="landscape" r:id="rId1"/>
  <headerFooter>
    <oddHeader>&amp;C&amp;G</oddHeader>
  </headerFooter>
  <rowBreaks count="2" manualBreakCount="2">
    <brk id="11" max="9" man="1"/>
    <brk id="20" max="9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topLeftCell="A35" zoomScale="80" zoomScaleNormal="100" zoomScaleSheetLayoutView="80" workbookViewId="0">
      <selection activeCell="H42" sqref="H42"/>
    </sheetView>
  </sheetViews>
  <sheetFormatPr baseColWidth="10" defaultRowHeight="15" x14ac:dyDescent="0.25"/>
  <cols>
    <col min="1" max="1" width="9" customWidth="1"/>
    <col min="2" max="2" width="8.28515625" customWidth="1"/>
    <col min="3" max="3" width="32" customWidth="1"/>
    <col min="4" max="4" width="31.28515625" customWidth="1"/>
    <col min="5" max="5" width="12.85546875" customWidth="1"/>
    <col min="6" max="6" width="10.42578125" customWidth="1"/>
    <col min="7" max="8" width="14" customWidth="1"/>
    <col min="9" max="10" width="15.85546875" customWidth="1"/>
  </cols>
  <sheetData>
    <row r="1" spans="1:10" x14ac:dyDescent="0.25">
      <c r="A1" s="1"/>
      <c r="B1" s="1"/>
      <c r="C1" s="2"/>
      <c r="D1" s="2"/>
      <c r="E1" s="2"/>
      <c r="F1" s="3"/>
      <c r="G1" s="3"/>
      <c r="H1" s="3"/>
      <c r="I1" s="3"/>
      <c r="J1" s="3"/>
    </row>
    <row r="2" spans="1:10" ht="18" customHeight="1" x14ac:dyDescent="0.25">
      <c r="A2" s="139" t="s">
        <v>245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x14ac:dyDescent="0.25">
      <c r="A3" s="33"/>
      <c r="B3" s="33"/>
      <c r="C3" s="33"/>
      <c r="D3" s="33"/>
      <c r="E3" s="33"/>
      <c r="F3" s="33"/>
      <c r="G3" s="33"/>
      <c r="H3" s="48"/>
      <c r="I3" s="33"/>
      <c r="J3" s="34"/>
    </row>
    <row r="4" spans="1:10" x14ac:dyDescent="0.25">
      <c r="A4" s="140" t="s">
        <v>249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25">
      <c r="A5" s="1"/>
      <c r="B5" s="138"/>
      <c r="C5" s="138"/>
      <c r="D5" s="5"/>
      <c r="E5" s="5"/>
      <c r="F5" s="5"/>
      <c r="G5" s="5"/>
      <c r="H5" s="5"/>
      <c r="I5" s="5"/>
      <c r="J5" s="5"/>
    </row>
    <row r="6" spans="1:10" ht="33.75" x14ac:dyDescent="0.25">
      <c r="A6" s="6" t="s">
        <v>240</v>
      </c>
      <c r="B6" s="6" t="s">
        <v>0</v>
      </c>
      <c r="C6" s="91" t="s">
        <v>1</v>
      </c>
      <c r="D6" s="92" t="s">
        <v>2</v>
      </c>
      <c r="E6" s="93" t="s">
        <v>241</v>
      </c>
      <c r="F6" s="94" t="s">
        <v>3</v>
      </c>
      <c r="G6" s="94" t="s">
        <v>274</v>
      </c>
      <c r="H6" s="94" t="s">
        <v>277</v>
      </c>
      <c r="I6" s="94" t="s">
        <v>276</v>
      </c>
      <c r="J6" s="95" t="s">
        <v>243</v>
      </c>
    </row>
    <row r="7" spans="1:10" ht="33.75" x14ac:dyDescent="0.25">
      <c r="A7" s="71">
        <v>5</v>
      </c>
      <c r="B7" s="96" t="s">
        <v>30</v>
      </c>
      <c r="C7" s="97" t="s">
        <v>31</v>
      </c>
      <c r="D7" s="98" t="s">
        <v>32</v>
      </c>
      <c r="E7" s="99">
        <v>3</v>
      </c>
      <c r="F7" s="99">
        <v>3</v>
      </c>
      <c r="G7" s="99">
        <v>3</v>
      </c>
      <c r="H7" s="99">
        <v>5</v>
      </c>
      <c r="I7" s="100">
        <f t="shared" ref="I7:I44" si="0">IF(H7/F7&gt;1,1,H7/F7)</f>
        <v>1</v>
      </c>
      <c r="J7" s="101">
        <f>+I7*E7</f>
        <v>3</v>
      </c>
    </row>
    <row r="8" spans="1:10" ht="45" x14ac:dyDescent="0.25">
      <c r="A8" s="71">
        <v>6</v>
      </c>
      <c r="B8" s="96" t="s">
        <v>34</v>
      </c>
      <c r="C8" s="97" t="s">
        <v>35</v>
      </c>
      <c r="D8" s="98" t="s">
        <v>36</v>
      </c>
      <c r="E8" s="99">
        <v>3</v>
      </c>
      <c r="F8" s="99">
        <v>1150</v>
      </c>
      <c r="G8" s="102">
        <f>225+18+38+26+14+2+30+8+23+3+26+0+11+3+38+0+26+12+38+26+38+11+0+2+0+10+3+0+27+38+0+14+29+38+35+0+30+0+10+3</f>
        <v>855</v>
      </c>
      <c r="H8" s="102">
        <f>461+51+4+10+66+29+57+7+6+0+0+91+24+13+64+51+0+34+0+9+3</f>
        <v>980</v>
      </c>
      <c r="I8" s="100">
        <f t="shared" si="0"/>
        <v>0.85217391304347823</v>
      </c>
      <c r="J8" s="114">
        <v>1.4</v>
      </c>
    </row>
    <row r="9" spans="1:10" ht="45" x14ac:dyDescent="0.25">
      <c r="A9" s="123">
        <v>8</v>
      </c>
      <c r="B9" s="146" t="s">
        <v>40</v>
      </c>
      <c r="C9" s="149" t="s">
        <v>41</v>
      </c>
      <c r="D9" s="98" t="s">
        <v>42</v>
      </c>
      <c r="E9" s="99">
        <v>0.5</v>
      </c>
      <c r="F9" s="68">
        <v>1.1000000000000001</v>
      </c>
      <c r="G9" s="68">
        <v>1.1000000000000001</v>
      </c>
      <c r="H9" s="18">
        <v>1.1100000000000001</v>
      </c>
      <c r="I9" s="100">
        <f t="shared" si="0"/>
        <v>1</v>
      </c>
      <c r="J9" s="101">
        <f t="shared" ref="J9:J44" si="1">+I9*E9</f>
        <v>0.5</v>
      </c>
    </row>
    <row r="10" spans="1:10" ht="45" x14ac:dyDescent="0.25">
      <c r="A10" s="123"/>
      <c r="B10" s="147"/>
      <c r="C10" s="150"/>
      <c r="D10" s="98" t="s">
        <v>43</v>
      </c>
      <c r="E10" s="99">
        <v>0.5</v>
      </c>
      <c r="F10" s="99">
        <v>35</v>
      </c>
      <c r="G10" s="103">
        <v>25.15</v>
      </c>
      <c r="H10" s="51">
        <v>28.82</v>
      </c>
      <c r="I10" s="100">
        <f t="shared" si="0"/>
        <v>0.8234285714285714</v>
      </c>
      <c r="J10" s="101">
        <f t="shared" si="1"/>
        <v>0.4117142857142857</v>
      </c>
    </row>
    <row r="11" spans="1:10" ht="45" x14ac:dyDescent="0.25">
      <c r="A11" s="123"/>
      <c r="B11" s="147"/>
      <c r="C11" s="150"/>
      <c r="D11" s="98" t="s">
        <v>44</v>
      </c>
      <c r="E11" s="99">
        <v>0.5</v>
      </c>
      <c r="F11" s="99">
        <v>11</v>
      </c>
      <c r="G11" s="104">
        <v>7.07</v>
      </c>
      <c r="H11" s="51">
        <v>8.1</v>
      </c>
      <c r="I11" s="100">
        <f t="shared" si="0"/>
        <v>0.73636363636363633</v>
      </c>
      <c r="J11" s="101">
        <f t="shared" si="1"/>
        <v>0.36818181818181817</v>
      </c>
    </row>
    <row r="12" spans="1:10" ht="33.75" x14ac:dyDescent="0.25">
      <c r="A12" s="123"/>
      <c r="B12" s="147"/>
      <c r="C12" s="150"/>
      <c r="D12" s="98" t="s">
        <v>45</v>
      </c>
      <c r="E12" s="99">
        <v>0.5</v>
      </c>
      <c r="F12" s="99">
        <v>3015</v>
      </c>
      <c r="G12" s="104">
        <v>4158.67</v>
      </c>
      <c r="H12" s="51">
        <v>3628.23</v>
      </c>
      <c r="I12" s="100">
        <f t="shared" si="0"/>
        <v>1</v>
      </c>
      <c r="J12" s="101">
        <f t="shared" si="1"/>
        <v>0.5</v>
      </c>
    </row>
    <row r="13" spans="1:10" ht="33.75" x14ac:dyDescent="0.25">
      <c r="A13" s="123"/>
      <c r="B13" s="148"/>
      <c r="C13" s="151"/>
      <c r="D13" s="98" t="s">
        <v>46</v>
      </c>
      <c r="E13" s="99">
        <v>0.5</v>
      </c>
      <c r="F13" s="99">
        <v>9467</v>
      </c>
      <c r="G13" s="104">
        <v>15985.25</v>
      </c>
      <c r="H13" s="51">
        <v>13946.31</v>
      </c>
      <c r="I13" s="100">
        <f t="shared" si="0"/>
        <v>1</v>
      </c>
      <c r="J13" s="101">
        <f t="shared" si="1"/>
        <v>0.5</v>
      </c>
    </row>
    <row r="14" spans="1:10" ht="45" customHeight="1" x14ac:dyDescent="0.25">
      <c r="A14" s="123">
        <v>9</v>
      </c>
      <c r="B14" s="146" t="s">
        <v>47</v>
      </c>
      <c r="C14" s="149" t="s">
        <v>48</v>
      </c>
      <c r="D14" s="98" t="s">
        <v>278</v>
      </c>
      <c r="E14" s="99">
        <v>1.5</v>
      </c>
      <c r="F14" s="105">
        <v>1</v>
      </c>
      <c r="G14" s="105">
        <v>1</v>
      </c>
      <c r="H14" s="106">
        <v>1.0109999999999999</v>
      </c>
      <c r="I14" s="100">
        <f t="shared" si="0"/>
        <v>1</v>
      </c>
      <c r="J14" s="101">
        <f t="shared" si="1"/>
        <v>1.5</v>
      </c>
    </row>
    <row r="15" spans="1:10" ht="45" x14ac:dyDescent="0.25">
      <c r="A15" s="123"/>
      <c r="B15" s="147"/>
      <c r="C15" s="150"/>
      <c r="D15" s="98" t="s">
        <v>279</v>
      </c>
      <c r="E15" s="99">
        <v>2</v>
      </c>
      <c r="F15" s="105">
        <v>1</v>
      </c>
      <c r="G15" s="105">
        <v>1</v>
      </c>
      <c r="H15" s="106">
        <v>1.0217000000000001</v>
      </c>
      <c r="I15" s="100">
        <f t="shared" si="0"/>
        <v>1</v>
      </c>
      <c r="J15" s="101">
        <f t="shared" si="1"/>
        <v>2</v>
      </c>
    </row>
    <row r="16" spans="1:10" ht="56.25" x14ac:dyDescent="0.25">
      <c r="A16" s="123"/>
      <c r="B16" s="147"/>
      <c r="C16" s="150"/>
      <c r="D16" s="98" t="s">
        <v>280</v>
      </c>
      <c r="E16" s="99">
        <v>1.5</v>
      </c>
      <c r="F16" s="105">
        <v>1</v>
      </c>
      <c r="G16" s="105">
        <v>1</v>
      </c>
      <c r="H16" s="106">
        <v>1.375</v>
      </c>
      <c r="I16" s="113">
        <f t="shared" si="0"/>
        <v>1</v>
      </c>
      <c r="J16" s="114">
        <f t="shared" si="1"/>
        <v>1.5</v>
      </c>
    </row>
    <row r="17" spans="1:10" ht="73.5" customHeight="1" x14ac:dyDescent="0.25">
      <c r="A17" s="123"/>
      <c r="B17" s="148"/>
      <c r="C17" s="151"/>
      <c r="D17" s="98" t="s">
        <v>281</v>
      </c>
      <c r="E17" s="99">
        <v>2</v>
      </c>
      <c r="F17" s="105">
        <v>1</v>
      </c>
      <c r="G17" s="105">
        <v>1</v>
      </c>
      <c r="H17" s="106">
        <v>0.82730000000000004</v>
      </c>
      <c r="I17" s="174">
        <v>0.86209999999999998</v>
      </c>
      <c r="J17" s="114">
        <f t="shared" si="1"/>
        <v>1.7242</v>
      </c>
    </row>
    <row r="18" spans="1:10" ht="45" customHeight="1" x14ac:dyDescent="0.25">
      <c r="A18" s="123">
        <v>10</v>
      </c>
      <c r="B18" s="146" t="s">
        <v>53</v>
      </c>
      <c r="C18" s="149" t="s">
        <v>54</v>
      </c>
      <c r="D18" s="98" t="s">
        <v>282</v>
      </c>
      <c r="E18" s="99">
        <v>0.5</v>
      </c>
      <c r="F18" s="68">
        <v>1</v>
      </c>
      <c r="G18" s="68">
        <v>1</v>
      </c>
      <c r="H18" s="107">
        <v>0.67</v>
      </c>
      <c r="I18" s="113">
        <f t="shared" si="0"/>
        <v>0.67</v>
      </c>
      <c r="J18" s="114">
        <f t="shared" si="1"/>
        <v>0.33500000000000002</v>
      </c>
    </row>
    <row r="19" spans="1:10" ht="45" x14ac:dyDescent="0.25">
      <c r="A19" s="123"/>
      <c r="B19" s="147"/>
      <c r="C19" s="150"/>
      <c r="D19" s="98" t="s">
        <v>283</v>
      </c>
      <c r="E19" s="99">
        <v>1</v>
      </c>
      <c r="F19" s="68">
        <v>1</v>
      </c>
      <c r="G19" s="68">
        <v>1</v>
      </c>
      <c r="H19" s="107">
        <v>0.56999999999999995</v>
      </c>
      <c r="I19" s="113">
        <v>0.76</v>
      </c>
      <c r="J19" s="114">
        <f t="shared" si="1"/>
        <v>0.76</v>
      </c>
    </row>
    <row r="20" spans="1:10" ht="45" x14ac:dyDescent="0.25">
      <c r="A20" s="123"/>
      <c r="B20" s="147"/>
      <c r="C20" s="150"/>
      <c r="D20" s="98" t="s">
        <v>284</v>
      </c>
      <c r="E20" s="99">
        <v>0.5</v>
      </c>
      <c r="F20" s="68">
        <v>1</v>
      </c>
      <c r="G20" s="68">
        <v>1</v>
      </c>
      <c r="H20" s="107">
        <v>1</v>
      </c>
      <c r="I20" s="100">
        <f t="shared" si="0"/>
        <v>1</v>
      </c>
      <c r="J20" s="101">
        <f t="shared" si="1"/>
        <v>0.5</v>
      </c>
    </row>
    <row r="21" spans="1:10" ht="56.25" x14ac:dyDescent="0.25">
      <c r="A21" s="123"/>
      <c r="B21" s="148"/>
      <c r="C21" s="151"/>
      <c r="D21" s="98" t="s">
        <v>285</v>
      </c>
      <c r="E21" s="99">
        <v>1</v>
      </c>
      <c r="F21" s="68">
        <v>1</v>
      </c>
      <c r="G21" s="68">
        <v>1</v>
      </c>
      <c r="H21" s="107">
        <v>1</v>
      </c>
      <c r="I21" s="100">
        <f t="shared" si="0"/>
        <v>1</v>
      </c>
      <c r="J21" s="101">
        <f t="shared" si="1"/>
        <v>1</v>
      </c>
    </row>
    <row r="22" spans="1:10" ht="33.75" customHeight="1" x14ac:dyDescent="0.25">
      <c r="A22" s="123">
        <v>11</v>
      </c>
      <c r="B22" s="146" t="s">
        <v>59</v>
      </c>
      <c r="C22" s="149" t="s">
        <v>60</v>
      </c>
      <c r="D22" s="98" t="s">
        <v>286</v>
      </c>
      <c r="E22" s="99">
        <v>1</v>
      </c>
      <c r="F22" s="68">
        <v>1</v>
      </c>
      <c r="G22" s="68">
        <v>1</v>
      </c>
      <c r="H22" s="107">
        <v>1.18</v>
      </c>
      <c r="I22" s="100">
        <f t="shared" si="0"/>
        <v>1</v>
      </c>
      <c r="J22" s="101">
        <f t="shared" si="1"/>
        <v>1</v>
      </c>
    </row>
    <row r="23" spans="1:10" ht="45" x14ac:dyDescent="0.25">
      <c r="A23" s="123"/>
      <c r="B23" s="147"/>
      <c r="C23" s="150"/>
      <c r="D23" s="98" t="s">
        <v>287</v>
      </c>
      <c r="E23" s="99">
        <v>1.5</v>
      </c>
      <c r="F23" s="68">
        <v>1</v>
      </c>
      <c r="G23" s="68">
        <v>1</v>
      </c>
      <c r="H23" s="107">
        <v>0.94</v>
      </c>
      <c r="I23" s="100">
        <f t="shared" si="0"/>
        <v>0.94</v>
      </c>
      <c r="J23" s="101">
        <f t="shared" si="1"/>
        <v>1.41</v>
      </c>
    </row>
    <row r="24" spans="1:10" ht="45" x14ac:dyDescent="0.25">
      <c r="A24" s="123"/>
      <c r="B24" s="147"/>
      <c r="C24" s="150"/>
      <c r="D24" s="98" t="s">
        <v>288</v>
      </c>
      <c r="E24" s="99">
        <v>1</v>
      </c>
      <c r="F24" s="68">
        <v>1</v>
      </c>
      <c r="G24" s="68">
        <v>1</v>
      </c>
      <c r="H24" s="107">
        <v>1</v>
      </c>
      <c r="I24" s="100">
        <f t="shared" si="0"/>
        <v>1</v>
      </c>
      <c r="J24" s="101">
        <f t="shared" si="1"/>
        <v>1</v>
      </c>
    </row>
    <row r="25" spans="1:10" ht="56.25" x14ac:dyDescent="0.25">
      <c r="A25" s="123"/>
      <c r="B25" s="148"/>
      <c r="C25" s="151"/>
      <c r="D25" s="98" t="s">
        <v>289</v>
      </c>
      <c r="E25" s="99">
        <v>1.5</v>
      </c>
      <c r="F25" s="68">
        <v>1</v>
      </c>
      <c r="G25" s="68">
        <v>1</v>
      </c>
      <c r="H25" s="107">
        <v>1</v>
      </c>
      <c r="I25" s="100">
        <f t="shared" si="0"/>
        <v>1</v>
      </c>
      <c r="J25" s="101">
        <f t="shared" si="1"/>
        <v>1.5</v>
      </c>
    </row>
    <row r="26" spans="1:10" ht="22.5" customHeight="1" x14ac:dyDescent="0.25">
      <c r="A26" s="123">
        <v>12</v>
      </c>
      <c r="B26" s="146" t="s">
        <v>65</v>
      </c>
      <c r="C26" s="149" t="s">
        <v>66</v>
      </c>
      <c r="D26" s="98" t="s">
        <v>67</v>
      </c>
      <c r="E26" s="99">
        <v>2.5</v>
      </c>
      <c r="F26" s="108">
        <v>1400000</v>
      </c>
      <c r="G26" s="109">
        <f>450000+50000+30000+57500+45000+50000+30000+50000+30000+57500+50000+30000+45000+30000+50000+57500+30000+50000+45000+350000+57500+50000</f>
        <v>1695000</v>
      </c>
      <c r="H26" s="110">
        <f>485132+78600+17846+22000+52531.05+110771+30131+60685.6+27497.8+98294+37152+34123.32+63027.29+61556.559+52703.71+78415.51+18060.24+54271.03+40172.62+30000+24026.05+60755.33+34343.41+56007.47+32527.56376</f>
        <v>1660630.5527600001</v>
      </c>
      <c r="I26" s="113">
        <f t="shared" si="0"/>
        <v>1</v>
      </c>
      <c r="J26" s="114">
        <f t="shared" si="1"/>
        <v>2.5</v>
      </c>
    </row>
    <row r="27" spans="1:10" ht="22.5" x14ac:dyDescent="0.25">
      <c r="A27" s="123"/>
      <c r="B27" s="148"/>
      <c r="C27" s="151"/>
      <c r="D27" s="98" t="s">
        <v>68</v>
      </c>
      <c r="E27" s="99">
        <v>2.5</v>
      </c>
      <c r="F27" s="108">
        <f>400000+30000</f>
        <v>430000</v>
      </c>
      <c r="G27" s="109">
        <f>40000+30000+20000+30000+30000+40000+30000+40000+40000+40000</f>
        <v>340000</v>
      </c>
      <c r="H27" s="111">
        <f>14177.75+230.07+17837+4168.75+10892+10226.78+12371.87+226+225.73+134.96</f>
        <v>70490.91</v>
      </c>
      <c r="I27" s="113">
        <f t="shared" si="0"/>
        <v>0.16393234883720931</v>
      </c>
      <c r="J27" s="114">
        <f t="shared" si="1"/>
        <v>0.40983087209302327</v>
      </c>
    </row>
    <row r="28" spans="1:10" ht="45" customHeight="1" x14ac:dyDescent="0.25">
      <c r="A28" s="123">
        <v>13</v>
      </c>
      <c r="B28" s="146" t="s">
        <v>69</v>
      </c>
      <c r="C28" s="149" t="s">
        <v>70</v>
      </c>
      <c r="D28" s="98" t="s">
        <v>71</v>
      </c>
      <c r="E28" s="99">
        <v>1.5</v>
      </c>
      <c r="F28" s="68">
        <v>0.95</v>
      </c>
      <c r="G28" s="68">
        <v>0.95</v>
      </c>
      <c r="H28" s="112">
        <v>0.81079999999999997</v>
      </c>
      <c r="I28" s="174">
        <v>0.78569999999999995</v>
      </c>
      <c r="J28" s="114">
        <f t="shared" si="1"/>
        <v>1.17855</v>
      </c>
    </row>
    <row r="29" spans="1:10" ht="56.25" x14ac:dyDescent="0.25">
      <c r="A29" s="123"/>
      <c r="B29" s="147"/>
      <c r="C29" s="150"/>
      <c r="D29" s="98" t="s">
        <v>72</v>
      </c>
      <c r="E29" s="99">
        <v>1.5</v>
      </c>
      <c r="F29" s="68">
        <v>0.95</v>
      </c>
      <c r="G29" s="68">
        <v>0.95</v>
      </c>
      <c r="H29" s="18">
        <v>1</v>
      </c>
      <c r="I29" s="113">
        <f t="shared" si="0"/>
        <v>1</v>
      </c>
      <c r="J29" s="114">
        <f t="shared" si="1"/>
        <v>1.5</v>
      </c>
    </row>
    <row r="30" spans="1:10" ht="33.75" x14ac:dyDescent="0.25">
      <c r="A30" s="123"/>
      <c r="B30" s="148"/>
      <c r="C30" s="151"/>
      <c r="D30" s="98" t="s">
        <v>73</v>
      </c>
      <c r="E30" s="99">
        <v>1.5</v>
      </c>
      <c r="F30" s="68">
        <v>1</v>
      </c>
      <c r="G30" s="68">
        <v>1</v>
      </c>
      <c r="H30" s="112">
        <v>0.85370000000000001</v>
      </c>
      <c r="I30" s="113">
        <v>0.77270000000000005</v>
      </c>
      <c r="J30" s="114">
        <f t="shared" si="1"/>
        <v>1.1590500000000001</v>
      </c>
    </row>
    <row r="31" spans="1:10" ht="56.25" x14ac:dyDescent="0.25">
      <c r="A31" s="123">
        <v>14</v>
      </c>
      <c r="B31" s="146" t="s">
        <v>74</v>
      </c>
      <c r="C31" s="149" t="s">
        <v>75</v>
      </c>
      <c r="D31" s="98" t="s">
        <v>76</v>
      </c>
      <c r="E31" s="99">
        <v>1.5</v>
      </c>
      <c r="F31" s="68">
        <v>0.95</v>
      </c>
      <c r="G31" s="68">
        <v>0.95</v>
      </c>
      <c r="H31" s="112">
        <v>0.5</v>
      </c>
      <c r="I31" s="120">
        <v>0.61539999999999995</v>
      </c>
      <c r="J31" s="114">
        <f t="shared" si="1"/>
        <v>0.92309999999999992</v>
      </c>
    </row>
    <row r="32" spans="1:10" ht="56.25" x14ac:dyDescent="0.25">
      <c r="A32" s="123"/>
      <c r="B32" s="148"/>
      <c r="C32" s="151"/>
      <c r="D32" s="98" t="s">
        <v>77</v>
      </c>
      <c r="E32" s="99">
        <v>1.5</v>
      </c>
      <c r="F32" s="68">
        <v>0.95</v>
      </c>
      <c r="G32" s="68">
        <v>0.95</v>
      </c>
      <c r="H32" s="18">
        <v>0</v>
      </c>
      <c r="I32" s="100">
        <f t="shared" si="0"/>
        <v>0</v>
      </c>
      <c r="J32" s="101">
        <f t="shared" si="1"/>
        <v>0</v>
      </c>
    </row>
    <row r="33" spans="1:10" ht="67.5" customHeight="1" x14ac:dyDescent="0.25">
      <c r="A33" s="123">
        <v>15</v>
      </c>
      <c r="B33" s="146" t="s">
        <v>78</v>
      </c>
      <c r="C33" s="149" t="s">
        <v>79</v>
      </c>
      <c r="D33" s="98" t="s">
        <v>80</v>
      </c>
      <c r="E33" s="73">
        <v>0.5</v>
      </c>
      <c r="F33" s="18">
        <v>1.1000000000000001</v>
      </c>
      <c r="G33" s="18">
        <v>1.1000000000000001</v>
      </c>
      <c r="H33" s="18">
        <v>1.08</v>
      </c>
      <c r="I33" s="113">
        <f t="shared" si="0"/>
        <v>0.98181818181818181</v>
      </c>
      <c r="J33" s="114">
        <f t="shared" si="1"/>
        <v>0.49090909090909091</v>
      </c>
    </row>
    <row r="34" spans="1:10" ht="90" x14ac:dyDescent="0.25">
      <c r="A34" s="123"/>
      <c r="B34" s="147"/>
      <c r="C34" s="150"/>
      <c r="D34" s="98" t="s">
        <v>81</v>
      </c>
      <c r="E34" s="99">
        <v>0.5</v>
      </c>
      <c r="F34" s="99">
        <v>21</v>
      </c>
      <c r="G34" s="104">
        <v>14.85</v>
      </c>
      <c r="H34" s="51">
        <v>26.69</v>
      </c>
      <c r="I34" s="100">
        <f t="shared" si="0"/>
        <v>1</v>
      </c>
      <c r="J34" s="101">
        <f t="shared" si="1"/>
        <v>0.5</v>
      </c>
    </row>
    <row r="35" spans="1:10" ht="78.75" x14ac:dyDescent="0.25">
      <c r="A35" s="123"/>
      <c r="B35" s="147"/>
      <c r="C35" s="150"/>
      <c r="D35" s="98" t="s">
        <v>82</v>
      </c>
      <c r="E35" s="99">
        <v>0.5</v>
      </c>
      <c r="F35" s="99">
        <v>6</v>
      </c>
      <c r="G35" s="104">
        <v>4.67</v>
      </c>
      <c r="H35" s="51">
        <v>7.66</v>
      </c>
      <c r="I35" s="100">
        <f t="shared" si="0"/>
        <v>1</v>
      </c>
      <c r="J35" s="101">
        <f t="shared" si="1"/>
        <v>0.5</v>
      </c>
    </row>
    <row r="36" spans="1:10" ht="56.25" x14ac:dyDescent="0.25">
      <c r="A36" s="123"/>
      <c r="B36" s="147"/>
      <c r="C36" s="150"/>
      <c r="D36" s="98" t="s">
        <v>83</v>
      </c>
      <c r="E36" s="99">
        <v>0.5</v>
      </c>
      <c r="F36" s="108">
        <v>4983</v>
      </c>
      <c r="G36" s="115">
        <v>7256.46</v>
      </c>
      <c r="H36" s="54">
        <v>3806.92</v>
      </c>
      <c r="I36" s="100">
        <f t="shared" si="0"/>
        <v>0.76398153722657036</v>
      </c>
      <c r="J36" s="101">
        <f t="shared" si="1"/>
        <v>0.38199076861328518</v>
      </c>
    </row>
    <row r="37" spans="1:10" ht="56.25" x14ac:dyDescent="0.25">
      <c r="A37" s="123"/>
      <c r="B37" s="148"/>
      <c r="C37" s="151"/>
      <c r="D37" s="98" t="s">
        <v>84</v>
      </c>
      <c r="E37" s="99">
        <v>0.5</v>
      </c>
      <c r="F37" s="108">
        <v>15648</v>
      </c>
      <c r="G37" s="115">
        <v>27892.62</v>
      </c>
      <c r="H37" s="54">
        <v>14633.18</v>
      </c>
      <c r="I37" s="100">
        <f t="shared" si="0"/>
        <v>0.93514698364008186</v>
      </c>
      <c r="J37" s="101">
        <f t="shared" si="1"/>
        <v>0.46757349182004093</v>
      </c>
    </row>
    <row r="38" spans="1:10" ht="22.5" x14ac:dyDescent="0.25">
      <c r="A38" s="123">
        <v>20</v>
      </c>
      <c r="B38" s="146" t="s">
        <v>98</v>
      </c>
      <c r="C38" s="149" t="s">
        <v>99</v>
      </c>
      <c r="D38" s="98" t="s">
        <v>100</v>
      </c>
      <c r="E38" s="99">
        <v>0.5</v>
      </c>
      <c r="F38" s="68">
        <v>1</v>
      </c>
      <c r="G38" s="68">
        <v>1</v>
      </c>
      <c r="H38" s="18">
        <v>1</v>
      </c>
      <c r="I38" s="100">
        <f t="shared" si="0"/>
        <v>1</v>
      </c>
      <c r="J38" s="101">
        <f t="shared" si="1"/>
        <v>0.5</v>
      </c>
    </row>
    <row r="39" spans="1:10" ht="33.75" x14ac:dyDescent="0.25">
      <c r="A39" s="123"/>
      <c r="B39" s="148"/>
      <c r="C39" s="151"/>
      <c r="D39" s="98" t="s">
        <v>101</v>
      </c>
      <c r="E39" s="99">
        <v>0.5</v>
      </c>
      <c r="F39" s="68">
        <v>1</v>
      </c>
      <c r="G39" s="68">
        <v>1</v>
      </c>
      <c r="H39" s="18">
        <v>1</v>
      </c>
      <c r="I39" s="100">
        <f t="shared" si="0"/>
        <v>1</v>
      </c>
      <c r="J39" s="101">
        <f t="shared" si="1"/>
        <v>0.5</v>
      </c>
    </row>
    <row r="40" spans="1:10" ht="33.75" x14ac:dyDescent="0.25">
      <c r="A40" s="123">
        <v>21</v>
      </c>
      <c r="B40" s="146" t="s">
        <v>102</v>
      </c>
      <c r="C40" s="149" t="s">
        <v>103</v>
      </c>
      <c r="D40" s="98" t="s">
        <v>104</v>
      </c>
      <c r="E40" s="99">
        <v>0.5</v>
      </c>
      <c r="F40" s="68">
        <v>1</v>
      </c>
      <c r="G40" s="68">
        <v>1</v>
      </c>
      <c r="H40" s="18">
        <v>1</v>
      </c>
      <c r="I40" s="100">
        <f t="shared" si="0"/>
        <v>1</v>
      </c>
      <c r="J40" s="101">
        <f t="shared" si="1"/>
        <v>0.5</v>
      </c>
    </row>
    <row r="41" spans="1:10" ht="33.75" x14ac:dyDescent="0.25">
      <c r="A41" s="123"/>
      <c r="B41" s="148"/>
      <c r="C41" s="151"/>
      <c r="D41" s="98" t="s">
        <v>105</v>
      </c>
      <c r="E41" s="99">
        <v>0.5</v>
      </c>
      <c r="F41" s="68">
        <v>1</v>
      </c>
      <c r="G41" s="68">
        <v>1</v>
      </c>
      <c r="H41" s="18">
        <v>1</v>
      </c>
      <c r="I41" s="100">
        <f t="shared" si="0"/>
        <v>1</v>
      </c>
      <c r="J41" s="101">
        <f t="shared" si="1"/>
        <v>0.5</v>
      </c>
    </row>
    <row r="42" spans="1:10" ht="22.5" x14ac:dyDescent="0.25">
      <c r="A42" s="123">
        <v>33</v>
      </c>
      <c r="B42" s="146" t="s">
        <v>143</v>
      </c>
      <c r="C42" s="149" t="s">
        <v>144</v>
      </c>
      <c r="D42" s="98" t="s">
        <v>145</v>
      </c>
      <c r="E42" s="99">
        <v>0.5</v>
      </c>
      <c r="F42" s="160">
        <v>16</v>
      </c>
      <c r="G42" s="160">
        <v>8</v>
      </c>
      <c r="H42" s="160">
        <v>32</v>
      </c>
      <c r="I42" s="100">
        <f t="shared" si="0"/>
        <v>1</v>
      </c>
      <c r="J42" s="101">
        <f t="shared" si="1"/>
        <v>0.5</v>
      </c>
    </row>
    <row r="43" spans="1:10" ht="22.5" x14ac:dyDescent="0.25">
      <c r="A43" s="123"/>
      <c r="B43" s="147"/>
      <c r="C43" s="150"/>
      <c r="D43" s="98" t="s">
        <v>147</v>
      </c>
      <c r="E43" s="99">
        <v>0.5</v>
      </c>
      <c r="F43" s="162">
        <v>0.75</v>
      </c>
      <c r="G43" s="162">
        <v>0.75</v>
      </c>
      <c r="H43" s="112">
        <v>0.88390000000000002</v>
      </c>
      <c r="I43" s="100">
        <f t="shared" si="0"/>
        <v>1</v>
      </c>
      <c r="J43" s="101">
        <f t="shared" si="1"/>
        <v>0.5</v>
      </c>
    </row>
    <row r="44" spans="1:10" ht="22.5" x14ac:dyDescent="0.25">
      <c r="A44" s="123"/>
      <c r="B44" s="148"/>
      <c r="C44" s="151"/>
      <c r="D44" s="116" t="s">
        <v>148</v>
      </c>
      <c r="E44" s="117">
        <v>0.5</v>
      </c>
      <c r="F44" s="163">
        <v>0.85</v>
      </c>
      <c r="G44" s="163">
        <v>0.85</v>
      </c>
      <c r="H44" s="172">
        <v>0.98399999999999999</v>
      </c>
      <c r="I44" s="118">
        <f t="shared" si="0"/>
        <v>1</v>
      </c>
      <c r="J44" s="119">
        <f t="shared" si="1"/>
        <v>0.5</v>
      </c>
    </row>
    <row r="45" spans="1:10" ht="15.75" x14ac:dyDescent="0.25">
      <c r="E45" s="40">
        <f>SUM(E7:E44)</f>
        <v>42</v>
      </c>
      <c r="F45" s="39"/>
      <c r="G45" s="39"/>
      <c r="H45" s="39"/>
      <c r="I45" s="39"/>
      <c r="J45" s="40">
        <f>SUM(J7:J44)</f>
        <v>34.420100327331554</v>
      </c>
    </row>
  </sheetData>
  <mergeCells count="36">
    <mergeCell ref="A40:A41"/>
    <mergeCell ref="B40:B41"/>
    <mergeCell ref="C40:C41"/>
    <mergeCell ref="A42:A44"/>
    <mergeCell ref="B42:B44"/>
    <mergeCell ref="C42:C44"/>
    <mergeCell ref="A33:A37"/>
    <mergeCell ref="B33:B37"/>
    <mergeCell ref="C33:C37"/>
    <mergeCell ref="A38:A39"/>
    <mergeCell ref="B38:B39"/>
    <mergeCell ref="C38:C39"/>
    <mergeCell ref="A28:A30"/>
    <mergeCell ref="B28:B30"/>
    <mergeCell ref="C28:C30"/>
    <mergeCell ref="A31:A32"/>
    <mergeCell ref="B31:B32"/>
    <mergeCell ref="C31:C32"/>
    <mergeCell ref="A22:A25"/>
    <mergeCell ref="B22:B25"/>
    <mergeCell ref="C22:C25"/>
    <mergeCell ref="A26:A27"/>
    <mergeCell ref="B26:B27"/>
    <mergeCell ref="C26:C27"/>
    <mergeCell ref="A14:A17"/>
    <mergeCell ref="B14:B17"/>
    <mergeCell ref="C14:C17"/>
    <mergeCell ref="A18:A21"/>
    <mergeCell ref="B18:B21"/>
    <mergeCell ref="C18:C21"/>
    <mergeCell ref="A2:J2"/>
    <mergeCell ref="A4:J4"/>
    <mergeCell ref="B5:C5"/>
    <mergeCell ref="A9:A13"/>
    <mergeCell ref="B9:B13"/>
    <mergeCell ref="C9:C13"/>
  </mergeCells>
  <pageMargins left="0.70866141732283472" right="0.70866141732283472" top="1.4960629921259843" bottom="0.74803149606299213" header="0.31496062992125984" footer="0.31496062992125984"/>
  <pageSetup paperSize="9" scale="75" fitToHeight="4" orientation="landscape" r:id="rId1"/>
  <headerFooter>
    <oddHeader>&amp;C&amp;G</oddHeader>
  </headerFooter>
  <rowBreaks count="3" manualBreakCount="3">
    <brk id="17" max="16383" man="1"/>
    <brk id="30" max="16383" man="1"/>
    <brk id="39" max="16383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topLeftCell="A10" zoomScale="80" zoomScaleNormal="100" zoomScaleSheetLayoutView="80" workbookViewId="0">
      <selection activeCell="C13" sqref="C13:C14"/>
    </sheetView>
  </sheetViews>
  <sheetFormatPr baseColWidth="10" defaultRowHeight="15" x14ac:dyDescent="0.25"/>
  <cols>
    <col min="1" max="1" width="6.28515625" customWidth="1"/>
    <col min="2" max="2" width="8.28515625" customWidth="1"/>
    <col min="3" max="3" width="32" customWidth="1"/>
    <col min="4" max="4" width="31.28515625" customWidth="1"/>
    <col min="5" max="5" width="12.85546875" customWidth="1"/>
    <col min="6" max="6" width="10.42578125" customWidth="1"/>
    <col min="7" max="7" width="13.5703125" customWidth="1"/>
    <col min="8" max="8" width="13.140625" customWidth="1"/>
    <col min="9" max="9" width="17.85546875" customWidth="1"/>
    <col min="10" max="10" width="15.85546875" customWidth="1"/>
  </cols>
  <sheetData>
    <row r="1" spans="1:10" x14ac:dyDescent="0.25">
      <c r="A1" s="1"/>
      <c r="B1" s="1"/>
      <c r="C1" s="2"/>
      <c r="D1" s="2"/>
      <c r="E1" s="2"/>
      <c r="F1" s="3"/>
      <c r="G1" s="3"/>
      <c r="H1" s="3"/>
      <c r="I1" s="3"/>
      <c r="J1" s="3"/>
    </row>
    <row r="2" spans="1:10" ht="18" customHeight="1" x14ac:dyDescent="0.25">
      <c r="A2" s="139" t="s">
        <v>245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x14ac:dyDescent="0.25">
      <c r="A3" s="33"/>
      <c r="B3" s="33"/>
      <c r="C3" s="33"/>
      <c r="D3" s="33"/>
      <c r="E3" s="33"/>
      <c r="F3" s="33"/>
      <c r="G3" s="33"/>
      <c r="H3" s="33"/>
      <c r="I3" s="33"/>
      <c r="J3" s="34"/>
    </row>
    <row r="4" spans="1:10" x14ac:dyDescent="0.25">
      <c r="A4" s="140" t="s">
        <v>250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25">
      <c r="A5" s="1"/>
      <c r="B5" s="138"/>
      <c r="C5" s="138"/>
      <c r="D5" s="5"/>
      <c r="E5" s="5"/>
      <c r="F5" s="5"/>
      <c r="G5" s="5"/>
      <c r="H5" s="5"/>
      <c r="I5" s="5"/>
      <c r="J5" s="5"/>
    </row>
    <row r="6" spans="1:10" ht="51.75" customHeight="1" x14ac:dyDescent="0.25">
      <c r="A6" s="6" t="s">
        <v>240</v>
      </c>
      <c r="B6" s="6" t="s">
        <v>0</v>
      </c>
      <c r="C6" s="7" t="s">
        <v>1</v>
      </c>
      <c r="D6" s="7" t="s">
        <v>2</v>
      </c>
      <c r="E6" s="32" t="s">
        <v>241</v>
      </c>
      <c r="F6" s="7" t="s">
        <v>3</v>
      </c>
      <c r="G6" s="7" t="s">
        <v>274</v>
      </c>
      <c r="H6" s="7" t="s">
        <v>274</v>
      </c>
      <c r="I6" s="7" t="s">
        <v>276</v>
      </c>
      <c r="J6" s="7" t="s">
        <v>243</v>
      </c>
    </row>
    <row r="7" spans="1:10" ht="78.75" x14ac:dyDescent="0.25">
      <c r="A7" s="30">
        <v>16</v>
      </c>
      <c r="B7" s="14" t="s">
        <v>85</v>
      </c>
      <c r="C7" s="16" t="s">
        <v>86</v>
      </c>
      <c r="D7" s="16" t="s">
        <v>87</v>
      </c>
      <c r="E7" s="9">
        <v>1.5</v>
      </c>
      <c r="F7" s="16">
        <v>5</v>
      </c>
      <c r="G7" s="16">
        <v>1</v>
      </c>
      <c r="H7" s="16">
        <v>1</v>
      </c>
      <c r="I7" s="36">
        <f t="shared" ref="I7:I14" si="0">IF(H7/F7&gt;1,1,H7/F7)</f>
        <v>0.2</v>
      </c>
      <c r="J7" s="38">
        <f>+I7*E7</f>
        <v>0.30000000000000004</v>
      </c>
    </row>
    <row r="8" spans="1:10" ht="67.5" x14ac:dyDescent="0.25">
      <c r="A8" s="30">
        <v>17</v>
      </c>
      <c r="B8" s="14" t="s">
        <v>89</v>
      </c>
      <c r="C8" s="16" t="s">
        <v>90</v>
      </c>
      <c r="D8" s="16" t="s">
        <v>91</v>
      </c>
      <c r="E8" s="9">
        <v>1</v>
      </c>
      <c r="F8" s="20">
        <v>0</v>
      </c>
      <c r="G8" s="20">
        <v>1</v>
      </c>
      <c r="H8" s="20">
        <v>1</v>
      </c>
      <c r="I8" s="155">
        <v>1</v>
      </c>
      <c r="J8" s="38">
        <f t="shared" ref="J8:J14" si="1">+I8*E8</f>
        <v>1</v>
      </c>
    </row>
    <row r="9" spans="1:10" ht="45" x14ac:dyDescent="0.25">
      <c r="A9" s="30">
        <v>18</v>
      </c>
      <c r="B9" s="14" t="s">
        <v>92</v>
      </c>
      <c r="C9" s="16" t="s">
        <v>93</v>
      </c>
      <c r="D9" s="16" t="s">
        <v>94</v>
      </c>
      <c r="E9" s="9">
        <v>0.5</v>
      </c>
      <c r="F9" s="21">
        <v>0.02</v>
      </c>
      <c r="G9" s="21">
        <v>0.02</v>
      </c>
      <c r="H9" s="21">
        <v>0.02</v>
      </c>
      <c r="I9" s="36">
        <f t="shared" si="0"/>
        <v>1</v>
      </c>
      <c r="J9" s="38">
        <f t="shared" si="1"/>
        <v>0.5</v>
      </c>
    </row>
    <row r="10" spans="1:10" ht="67.5" x14ac:dyDescent="0.25">
      <c r="A10" s="30">
        <v>27</v>
      </c>
      <c r="B10" s="14" t="s">
        <v>123</v>
      </c>
      <c r="C10" s="16" t="s">
        <v>124</v>
      </c>
      <c r="D10" s="16" t="s">
        <v>125</v>
      </c>
      <c r="E10" s="9">
        <v>1</v>
      </c>
      <c r="F10" s="16">
        <v>1632</v>
      </c>
      <c r="G10" s="16">
        <v>1632</v>
      </c>
      <c r="H10" s="16">
        <v>1872</v>
      </c>
      <c r="I10" s="36">
        <f t="shared" si="0"/>
        <v>1</v>
      </c>
      <c r="J10" s="38">
        <f t="shared" si="1"/>
        <v>1</v>
      </c>
    </row>
    <row r="11" spans="1:10" ht="56.25" x14ac:dyDescent="0.25">
      <c r="A11" s="30">
        <v>28</v>
      </c>
      <c r="B11" s="14" t="s">
        <v>126</v>
      </c>
      <c r="C11" s="16" t="s">
        <v>127</v>
      </c>
      <c r="D11" s="16" t="s">
        <v>128</v>
      </c>
      <c r="E11" s="9">
        <v>1</v>
      </c>
      <c r="F11" s="16">
        <v>310</v>
      </c>
      <c r="G11" s="16">
        <v>310</v>
      </c>
      <c r="H11" s="16">
        <v>519</v>
      </c>
      <c r="I11" s="36">
        <f t="shared" si="0"/>
        <v>1</v>
      </c>
      <c r="J11" s="38">
        <f t="shared" si="1"/>
        <v>1</v>
      </c>
    </row>
    <row r="12" spans="1:10" ht="22.5" x14ac:dyDescent="0.25">
      <c r="A12" s="30">
        <v>29</v>
      </c>
      <c r="B12" s="14" t="s">
        <v>129</v>
      </c>
      <c r="C12" s="16" t="s">
        <v>130</v>
      </c>
      <c r="D12" s="16" t="s">
        <v>131</v>
      </c>
      <c r="E12" s="9">
        <v>1</v>
      </c>
      <c r="F12" s="21">
        <v>0.4</v>
      </c>
      <c r="G12" s="21">
        <v>0.4</v>
      </c>
      <c r="H12" s="21">
        <v>0.4</v>
      </c>
      <c r="I12" s="36">
        <f t="shared" si="0"/>
        <v>1</v>
      </c>
      <c r="J12" s="38">
        <f t="shared" si="1"/>
        <v>1</v>
      </c>
    </row>
    <row r="13" spans="1:10" ht="22.5" x14ac:dyDescent="0.25">
      <c r="A13" s="123">
        <v>34</v>
      </c>
      <c r="B13" s="124" t="s">
        <v>149</v>
      </c>
      <c r="C13" s="131" t="s">
        <v>150</v>
      </c>
      <c r="D13" s="9" t="s">
        <v>145</v>
      </c>
      <c r="E13" s="9">
        <v>0.5</v>
      </c>
      <c r="F13" s="9">
        <v>2</v>
      </c>
      <c r="G13" s="9">
        <v>0</v>
      </c>
      <c r="H13" s="9">
        <v>0</v>
      </c>
      <c r="I13" s="36">
        <f t="shared" si="0"/>
        <v>0</v>
      </c>
      <c r="J13" s="38">
        <f t="shared" si="1"/>
        <v>0</v>
      </c>
    </row>
    <row r="14" spans="1:10" ht="33.75" x14ac:dyDescent="0.25">
      <c r="A14" s="123"/>
      <c r="B14" s="125"/>
      <c r="C14" s="132"/>
      <c r="D14" s="10" t="s">
        <v>151</v>
      </c>
      <c r="E14" s="9">
        <v>0.5</v>
      </c>
      <c r="F14" s="19">
        <v>0.94</v>
      </c>
      <c r="G14" s="19">
        <v>0</v>
      </c>
      <c r="H14" s="19">
        <v>0</v>
      </c>
      <c r="I14" s="36">
        <f t="shared" si="0"/>
        <v>0</v>
      </c>
      <c r="J14" s="38">
        <f t="shared" si="1"/>
        <v>0</v>
      </c>
    </row>
    <row r="15" spans="1:10" x14ac:dyDescent="0.25">
      <c r="E15" s="41">
        <f>SUM(E7:E14)</f>
        <v>7</v>
      </c>
      <c r="F15" s="41"/>
      <c r="G15" s="41"/>
      <c r="H15" s="41"/>
      <c r="I15" s="41"/>
      <c r="J15" s="41">
        <f>SUM(J7:J14)</f>
        <v>4.8</v>
      </c>
    </row>
  </sheetData>
  <mergeCells count="6">
    <mergeCell ref="A2:J2"/>
    <mergeCell ref="A4:J4"/>
    <mergeCell ref="B5:C5"/>
    <mergeCell ref="A13:A14"/>
    <mergeCell ref="B13:B14"/>
    <mergeCell ref="C13:C14"/>
  </mergeCells>
  <pageMargins left="0.70866141732283472" right="0.70866141732283472" top="1.51" bottom="0.74803149606299213" header="0.31496062992125984" footer="0.31496062992125984"/>
  <pageSetup paperSize="9" scale="80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90" zoomScaleNormal="100" zoomScaleSheetLayoutView="90" workbookViewId="0">
      <selection activeCell="G7" sqref="G7:H7"/>
    </sheetView>
  </sheetViews>
  <sheetFormatPr baseColWidth="10" defaultRowHeight="15" x14ac:dyDescent="0.25"/>
  <cols>
    <col min="1" max="1" width="4" customWidth="1"/>
    <col min="2" max="2" width="8.28515625" customWidth="1"/>
    <col min="3" max="3" width="32" customWidth="1"/>
    <col min="4" max="4" width="36.28515625" customWidth="1"/>
    <col min="5" max="5" width="12.85546875" customWidth="1"/>
    <col min="6" max="6" width="10.42578125" customWidth="1"/>
    <col min="7" max="8" width="14" customWidth="1"/>
    <col min="9" max="10" width="15.85546875" customWidth="1"/>
  </cols>
  <sheetData>
    <row r="1" spans="1:10" x14ac:dyDescent="0.25">
      <c r="A1" s="1"/>
      <c r="B1" s="1"/>
      <c r="C1" s="2"/>
      <c r="D1" s="2"/>
      <c r="E1" s="2"/>
      <c r="F1" s="3"/>
      <c r="G1" s="3"/>
      <c r="H1" s="3"/>
      <c r="I1" s="3"/>
      <c r="J1" s="3"/>
    </row>
    <row r="2" spans="1:10" ht="18" x14ac:dyDescent="0.25">
      <c r="A2" s="139" t="s">
        <v>245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x14ac:dyDescent="0.25">
      <c r="A3" s="33"/>
      <c r="B3" s="33"/>
      <c r="C3" s="33"/>
      <c r="D3" s="33"/>
      <c r="E3" s="33"/>
      <c r="F3" s="33"/>
      <c r="G3" s="33"/>
      <c r="H3" s="33"/>
      <c r="I3" s="33"/>
      <c r="J3" s="34"/>
    </row>
    <row r="4" spans="1:10" x14ac:dyDescent="0.25">
      <c r="A4" s="140" t="s">
        <v>251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25">
      <c r="A5" s="1"/>
      <c r="B5" s="138"/>
      <c r="C5" s="138"/>
      <c r="D5" s="5"/>
      <c r="E5" s="5"/>
      <c r="F5" s="5"/>
      <c r="G5" s="5"/>
      <c r="H5" s="5"/>
      <c r="I5" s="5"/>
      <c r="J5" s="5"/>
    </row>
    <row r="6" spans="1:10" ht="33.75" x14ac:dyDescent="0.25">
      <c r="A6" s="6" t="s">
        <v>240</v>
      </c>
      <c r="B6" s="6" t="s">
        <v>0</v>
      </c>
      <c r="C6" s="7" t="s">
        <v>1</v>
      </c>
      <c r="D6" s="7" t="s">
        <v>2</v>
      </c>
      <c r="E6" s="32" t="s">
        <v>241</v>
      </c>
      <c r="F6" s="7" t="s">
        <v>3</v>
      </c>
      <c r="G6" s="7" t="s">
        <v>274</v>
      </c>
      <c r="H6" s="7" t="s">
        <v>275</v>
      </c>
      <c r="I6" s="7" t="s">
        <v>276</v>
      </c>
      <c r="J6" s="7" t="s">
        <v>243</v>
      </c>
    </row>
    <row r="7" spans="1:10" x14ac:dyDescent="0.25">
      <c r="A7" s="152">
        <v>38</v>
      </c>
      <c r="B7" s="153" t="s">
        <v>163</v>
      </c>
      <c r="C7" s="153" t="s">
        <v>164</v>
      </c>
      <c r="D7" s="79" t="s">
        <v>165</v>
      </c>
      <c r="E7" s="79">
        <v>1</v>
      </c>
      <c r="F7" s="80">
        <v>0.95</v>
      </c>
      <c r="G7" s="81">
        <v>0.95</v>
      </c>
      <c r="H7" s="82">
        <v>0.92249999999999999</v>
      </c>
      <c r="I7" s="81">
        <f t="shared" ref="I7:I21" si="0">H7*100/G7/100</f>
        <v>0.97105263157894739</v>
      </c>
      <c r="J7" s="83">
        <f t="shared" ref="J7:J22" si="1">+I7*E7</f>
        <v>0.97105263157894739</v>
      </c>
    </row>
    <row r="8" spans="1:10" ht="22.5" x14ac:dyDescent="0.25">
      <c r="A8" s="152"/>
      <c r="B8" s="154"/>
      <c r="C8" s="154"/>
      <c r="D8" s="79" t="s">
        <v>169</v>
      </c>
      <c r="E8" s="79">
        <v>1</v>
      </c>
      <c r="F8" s="80">
        <v>0.95</v>
      </c>
      <c r="G8" s="81">
        <v>0.95</v>
      </c>
      <c r="H8" s="82">
        <v>0.83930000000000005</v>
      </c>
      <c r="I8" s="81">
        <f t="shared" si="0"/>
        <v>0.88347368421052652</v>
      </c>
      <c r="J8" s="83">
        <f t="shared" si="1"/>
        <v>0.88347368421052652</v>
      </c>
    </row>
    <row r="9" spans="1:10" ht="22.5" x14ac:dyDescent="0.25">
      <c r="A9" s="84">
        <v>39</v>
      </c>
      <c r="B9" s="79" t="s">
        <v>171</v>
      </c>
      <c r="C9" s="79" t="s">
        <v>172</v>
      </c>
      <c r="D9" s="79" t="s">
        <v>173</v>
      </c>
      <c r="E9" s="79">
        <v>1</v>
      </c>
      <c r="F9" s="79">
        <v>1</v>
      </c>
      <c r="G9" s="85">
        <v>1</v>
      </c>
      <c r="H9" s="85">
        <v>0</v>
      </c>
      <c r="I9" s="81">
        <v>0</v>
      </c>
      <c r="J9" s="83">
        <f t="shared" si="1"/>
        <v>0</v>
      </c>
    </row>
    <row r="10" spans="1:10" ht="67.5" customHeight="1" x14ac:dyDescent="0.25">
      <c r="A10" s="84">
        <v>40</v>
      </c>
      <c r="B10" s="79" t="s">
        <v>175</v>
      </c>
      <c r="C10" s="79" t="s">
        <v>176</v>
      </c>
      <c r="D10" s="79" t="s">
        <v>177</v>
      </c>
      <c r="E10" s="79">
        <v>1</v>
      </c>
      <c r="F10" s="81">
        <v>1</v>
      </c>
      <c r="G10" s="81">
        <v>1</v>
      </c>
      <c r="H10" s="81">
        <v>1</v>
      </c>
      <c r="I10" s="81">
        <f t="shared" si="0"/>
        <v>1</v>
      </c>
      <c r="J10" s="83">
        <f t="shared" si="1"/>
        <v>1</v>
      </c>
    </row>
    <row r="11" spans="1:10" ht="45" x14ac:dyDescent="0.25">
      <c r="A11" s="84">
        <v>41</v>
      </c>
      <c r="B11" s="79" t="s">
        <v>178</v>
      </c>
      <c r="C11" s="79" t="s">
        <v>179</v>
      </c>
      <c r="D11" s="79" t="s">
        <v>180</v>
      </c>
      <c r="E11" s="79">
        <v>1</v>
      </c>
      <c r="F11" s="80">
        <v>1</v>
      </c>
      <c r="G11" s="81">
        <v>1</v>
      </c>
      <c r="H11" s="81">
        <v>1</v>
      </c>
      <c r="I11" s="81">
        <f t="shared" si="0"/>
        <v>1</v>
      </c>
      <c r="J11" s="83">
        <f t="shared" si="1"/>
        <v>1</v>
      </c>
    </row>
    <row r="12" spans="1:10" ht="22.5" x14ac:dyDescent="0.25">
      <c r="A12" s="84">
        <v>46</v>
      </c>
      <c r="B12" s="79" t="s">
        <v>196</v>
      </c>
      <c r="C12" s="79" t="s">
        <v>197</v>
      </c>
      <c r="D12" s="79" t="s">
        <v>198</v>
      </c>
      <c r="E12" s="79">
        <v>0.5</v>
      </c>
      <c r="F12" s="80">
        <v>1</v>
      </c>
      <c r="G12" s="81">
        <v>1</v>
      </c>
      <c r="H12" s="81">
        <v>1</v>
      </c>
      <c r="I12" s="81">
        <f t="shared" si="0"/>
        <v>1</v>
      </c>
      <c r="J12" s="83">
        <f t="shared" si="1"/>
        <v>0.5</v>
      </c>
    </row>
    <row r="13" spans="1:10" ht="33.75" x14ac:dyDescent="0.25">
      <c r="A13" s="84">
        <v>47</v>
      </c>
      <c r="B13" s="79" t="s">
        <v>200</v>
      </c>
      <c r="C13" s="79" t="s">
        <v>201</v>
      </c>
      <c r="D13" s="79" t="s">
        <v>202</v>
      </c>
      <c r="E13" s="79">
        <v>0.5</v>
      </c>
      <c r="F13" s="80">
        <v>1</v>
      </c>
      <c r="G13" s="81">
        <v>1</v>
      </c>
      <c r="H13" s="81">
        <v>1</v>
      </c>
      <c r="I13" s="81">
        <f t="shared" si="0"/>
        <v>1</v>
      </c>
      <c r="J13" s="83">
        <f t="shared" si="1"/>
        <v>0.5</v>
      </c>
    </row>
    <row r="14" spans="1:10" ht="33.75" x14ac:dyDescent="0.25">
      <c r="A14" s="84">
        <v>48</v>
      </c>
      <c r="B14" s="79" t="s">
        <v>204</v>
      </c>
      <c r="C14" s="79" t="s">
        <v>205</v>
      </c>
      <c r="D14" s="79" t="s">
        <v>206</v>
      </c>
      <c r="E14" s="79">
        <v>0.5</v>
      </c>
      <c r="F14" s="80">
        <v>1</v>
      </c>
      <c r="G14" s="81">
        <v>1</v>
      </c>
      <c r="H14" s="82">
        <v>0.8125</v>
      </c>
      <c r="I14" s="81">
        <f t="shared" si="0"/>
        <v>0.8125</v>
      </c>
      <c r="J14" s="83">
        <f t="shared" si="1"/>
        <v>0.40625</v>
      </c>
    </row>
    <row r="15" spans="1:10" ht="33.75" x14ac:dyDescent="0.25">
      <c r="A15" s="152">
        <v>51</v>
      </c>
      <c r="B15" s="153" t="s">
        <v>214</v>
      </c>
      <c r="C15" s="153" t="s">
        <v>215</v>
      </c>
      <c r="D15" s="79" t="s">
        <v>216</v>
      </c>
      <c r="E15" s="79">
        <v>0.5</v>
      </c>
      <c r="F15" s="79">
        <v>2</v>
      </c>
      <c r="G15" s="85">
        <v>5</v>
      </c>
      <c r="H15" s="85">
        <v>5</v>
      </c>
      <c r="I15" s="81">
        <v>1</v>
      </c>
      <c r="J15" s="83">
        <f t="shared" si="1"/>
        <v>0.5</v>
      </c>
    </row>
    <row r="16" spans="1:10" ht="22.5" customHeight="1" x14ac:dyDescent="0.25">
      <c r="A16" s="152"/>
      <c r="B16" s="153"/>
      <c r="C16" s="153"/>
      <c r="D16" s="79" t="s">
        <v>217</v>
      </c>
      <c r="E16" s="79">
        <v>1</v>
      </c>
      <c r="F16" s="80">
        <v>0.75</v>
      </c>
      <c r="G16" s="81">
        <v>0.75</v>
      </c>
      <c r="H16" s="82">
        <v>0.73</v>
      </c>
      <c r="I16" s="81">
        <f t="shared" si="0"/>
        <v>0.97333333333333327</v>
      </c>
      <c r="J16" s="83">
        <f t="shared" si="1"/>
        <v>0.97333333333333327</v>
      </c>
    </row>
    <row r="17" spans="1:10" ht="45" x14ac:dyDescent="0.25">
      <c r="A17" s="84">
        <v>52</v>
      </c>
      <c r="B17" s="79" t="s">
        <v>218</v>
      </c>
      <c r="C17" s="79" t="s">
        <v>219</v>
      </c>
      <c r="D17" s="79" t="s">
        <v>220</v>
      </c>
      <c r="E17" s="79">
        <v>0.5</v>
      </c>
      <c r="F17" s="80">
        <v>1</v>
      </c>
      <c r="G17" s="81">
        <v>1</v>
      </c>
      <c r="H17" s="82">
        <v>0.88170000000000004</v>
      </c>
      <c r="I17" s="81">
        <f t="shared" si="0"/>
        <v>0.88170000000000004</v>
      </c>
      <c r="J17" s="83">
        <f t="shared" si="1"/>
        <v>0.44085000000000002</v>
      </c>
    </row>
    <row r="18" spans="1:10" ht="33.75" customHeight="1" x14ac:dyDescent="0.25">
      <c r="A18" s="152">
        <v>53</v>
      </c>
      <c r="B18" s="153" t="s">
        <v>221</v>
      </c>
      <c r="C18" s="153" t="s">
        <v>222</v>
      </c>
      <c r="D18" s="79" t="s">
        <v>223</v>
      </c>
      <c r="E18" s="79">
        <v>0.5</v>
      </c>
      <c r="F18" s="80">
        <v>1</v>
      </c>
      <c r="G18" s="81">
        <v>1</v>
      </c>
      <c r="H18" s="81">
        <v>0.8417</v>
      </c>
      <c r="I18" s="81">
        <f t="shared" si="0"/>
        <v>0.8417</v>
      </c>
      <c r="J18" s="83">
        <f t="shared" si="1"/>
        <v>0.42085</v>
      </c>
    </row>
    <row r="19" spans="1:10" ht="22.5" x14ac:dyDescent="0.25">
      <c r="A19" s="152"/>
      <c r="B19" s="153"/>
      <c r="C19" s="153"/>
      <c r="D19" s="79" t="s">
        <v>224</v>
      </c>
      <c r="E19" s="79">
        <v>1</v>
      </c>
      <c r="F19" s="80">
        <v>0.8</v>
      </c>
      <c r="G19" s="81">
        <v>1</v>
      </c>
      <c r="H19" s="82">
        <v>0.8417</v>
      </c>
      <c r="I19" s="81">
        <f t="shared" si="0"/>
        <v>0.8417</v>
      </c>
      <c r="J19" s="83">
        <f t="shared" si="1"/>
        <v>0.8417</v>
      </c>
    </row>
    <row r="20" spans="1:10" ht="33.75" x14ac:dyDescent="0.25">
      <c r="A20" s="84">
        <v>54</v>
      </c>
      <c r="B20" s="79" t="s">
        <v>225</v>
      </c>
      <c r="C20" s="79" t="s">
        <v>226</v>
      </c>
      <c r="D20" s="79" t="s">
        <v>227</v>
      </c>
      <c r="E20" s="79">
        <v>0.5</v>
      </c>
      <c r="F20" s="79">
        <v>1</v>
      </c>
      <c r="G20" s="85">
        <v>3</v>
      </c>
      <c r="H20" s="85">
        <v>4</v>
      </c>
      <c r="I20" s="90">
        <f t="shared" si="0"/>
        <v>1.3333333333333335</v>
      </c>
      <c r="J20" s="83">
        <f t="shared" si="1"/>
        <v>0.66666666666666674</v>
      </c>
    </row>
    <row r="21" spans="1:10" ht="33.75" x14ac:dyDescent="0.25">
      <c r="A21" s="84">
        <v>55</v>
      </c>
      <c r="B21" s="79" t="s">
        <v>228</v>
      </c>
      <c r="C21" s="79" t="s">
        <v>229</v>
      </c>
      <c r="D21" s="79" t="s">
        <v>230</v>
      </c>
      <c r="E21" s="79">
        <v>1</v>
      </c>
      <c r="F21" s="79">
        <v>1</v>
      </c>
      <c r="G21" s="85">
        <v>1</v>
      </c>
      <c r="H21" s="85">
        <v>1</v>
      </c>
      <c r="I21" s="81">
        <f t="shared" si="0"/>
        <v>1</v>
      </c>
      <c r="J21" s="83">
        <f t="shared" si="1"/>
        <v>1</v>
      </c>
    </row>
    <row r="22" spans="1:10" ht="33.75" x14ac:dyDescent="0.25">
      <c r="A22" s="84">
        <v>56</v>
      </c>
      <c r="B22" s="79" t="s">
        <v>231</v>
      </c>
      <c r="C22" s="79" t="s">
        <v>232</v>
      </c>
      <c r="D22" s="79" t="s">
        <v>233</v>
      </c>
      <c r="E22" s="79">
        <v>0.5</v>
      </c>
      <c r="F22" s="80">
        <v>0.8</v>
      </c>
      <c r="G22" s="81">
        <v>0.8</v>
      </c>
      <c r="H22" s="82">
        <v>0.96509999999999996</v>
      </c>
      <c r="I22" s="81">
        <v>1</v>
      </c>
      <c r="J22" s="83">
        <f t="shared" si="1"/>
        <v>0.5</v>
      </c>
    </row>
    <row r="23" spans="1:10" ht="18.75" x14ac:dyDescent="0.3">
      <c r="E23" s="42">
        <f>SUM(E7:E22)</f>
        <v>12</v>
      </c>
      <c r="F23" s="43"/>
      <c r="G23" s="43"/>
      <c r="H23" s="86"/>
      <c r="I23" s="87"/>
      <c r="J23" s="88">
        <f>SUM(J7:J22)</f>
        <v>10.604176315789474</v>
      </c>
    </row>
    <row r="24" spans="1:10" x14ac:dyDescent="0.25">
      <c r="A24" s="89"/>
    </row>
  </sheetData>
  <mergeCells count="12">
    <mergeCell ref="A15:A16"/>
    <mergeCell ref="B15:B16"/>
    <mergeCell ref="C15:C16"/>
    <mergeCell ref="A18:A19"/>
    <mergeCell ref="B18:B19"/>
    <mergeCell ref="C18:C19"/>
    <mergeCell ref="A2:J2"/>
    <mergeCell ref="A4:J4"/>
    <mergeCell ref="B5:C5"/>
    <mergeCell ref="A7:A8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&amp;C&amp;G</oddHeader>
  </headerFooter>
  <rowBreaks count="1" manualBreakCount="1">
    <brk id="20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topLeftCell="A4" zoomScale="80" zoomScaleNormal="100" zoomScaleSheetLayoutView="80" workbookViewId="0">
      <selection activeCell="I14" sqref="I14"/>
    </sheetView>
  </sheetViews>
  <sheetFormatPr baseColWidth="10" defaultRowHeight="15" x14ac:dyDescent="0.25"/>
  <cols>
    <col min="1" max="1" width="9" customWidth="1"/>
    <col min="2" max="2" width="8.28515625" customWidth="1"/>
    <col min="3" max="3" width="32" customWidth="1"/>
    <col min="4" max="4" width="31.28515625" customWidth="1"/>
    <col min="5" max="5" width="12.85546875" customWidth="1"/>
    <col min="6" max="6" width="10.42578125" customWidth="1"/>
    <col min="7" max="8" width="14" customWidth="1"/>
    <col min="9" max="10" width="15.85546875" customWidth="1"/>
  </cols>
  <sheetData>
    <row r="1" spans="1:10" x14ac:dyDescent="0.25">
      <c r="A1" s="1"/>
      <c r="B1" s="1"/>
      <c r="C1" s="2"/>
      <c r="D1" s="2"/>
      <c r="E1" s="2"/>
      <c r="F1" s="3"/>
      <c r="G1" s="3"/>
      <c r="H1" s="3"/>
      <c r="I1" s="3"/>
      <c r="J1" s="3"/>
    </row>
    <row r="2" spans="1:10" ht="18" x14ac:dyDescent="0.25">
      <c r="A2" s="139" t="s">
        <v>253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x14ac:dyDescent="0.25">
      <c r="A3" s="33"/>
      <c r="B3" s="33"/>
      <c r="C3" s="33"/>
      <c r="D3" s="33"/>
      <c r="E3" s="33"/>
      <c r="F3" s="33"/>
      <c r="G3" s="33"/>
      <c r="H3" s="33"/>
      <c r="I3" s="33"/>
      <c r="J3" s="34"/>
    </row>
    <row r="4" spans="1:10" x14ac:dyDescent="0.25">
      <c r="A4" s="140" t="s">
        <v>252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25">
      <c r="A5" s="1"/>
      <c r="B5" s="138"/>
      <c r="C5" s="138"/>
      <c r="D5" s="5"/>
      <c r="E5" s="5"/>
      <c r="F5" s="5"/>
      <c r="G5" s="5"/>
      <c r="H5" s="5"/>
      <c r="I5" s="5"/>
      <c r="J5" s="5"/>
    </row>
    <row r="6" spans="1:10" ht="33.75" x14ac:dyDescent="0.25">
      <c r="A6" s="6" t="s">
        <v>240</v>
      </c>
      <c r="B6" s="6" t="s">
        <v>0</v>
      </c>
      <c r="C6" s="7" t="s">
        <v>1</v>
      </c>
      <c r="D6" s="7" t="s">
        <v>2</v>
      </c>
      <c r="E6" s="32" t="s">
        <v>241</v>
      </c>
      <c r="F6" s="7" t="s">
        <v>3</v>
      </c>
      <c r="G6" s="7" t="s">
        <v>242</v>
      </c>
      <c r="H6" s="7" t="s">
        <v>242</v>
      </c>
      <c r="I6" s="7" t="s">
        <v>244</v>
      </c>
      <c r="J6" s="7" t="s">
        <v>243</v>
      </c>
    </row>
    <row r="7" spans="1:10" ht="45" x14ac:dyDescent="0.25">
      <c r="A7" s="30">
        <v>22</v>
      </c>
      <c r="B7" s="14" t="s">
        <v>106</v>
      </c>
      <c r="C7" s="16" t="s">
        <v>107</v>
      </c>
      <c r="D7" s="16" t="s">
        <v>108</v>
      </c>
      <c r="E7" s="9">
        <v>1</v>
      </c>
      <c r="F7" s="161">
        <v>4</v>
      </c>
      <c r="G7" s="161">
        <v>35</v>
      </c>
      <c r="H7" s="161">
        <v>83</v>
      </c>
      <c r="I7" s="36">
        <f t="shared" ref="I7:I15" si="0">IF(H7/F7&gt;1,1,H7/F7)</f>
        <v>1</v>
      </c>
      <c r="J7" s="38">
        <f>+I7*E7</f>
        <v>1</v>
      </c>
    </row>
    <row r="8" spans="1:10" ht="45" x14ac:dyDescent="0.25">
      <c r="A8" s="30">
        <v>23</v>
      </c>
      <c r="B8" s="14" t="s">
        <v>110</v>
      </c>
      <c r="C8" s="16" t="s">
        <v>111</v>
      </c>
      <c r="D8" s="16" t="s">
        <v>112</v>
      </c>
      <c r="E8" s="9">
        <v>1</v>
      </c>
      <c r="F8" s="161">
        <v>1</v>
      </c>
      <c r="G8" s="161">
        <v>1</v>
      </c>
      <c r="H8" s="161">
        <v>1</v>
      </c>
      <c r="I8" s="36">
        <f t="shared" si="0"/>
        <v>1</v>
      </c>
      <c r="J8" s="38">
        <f t="shared" ref="J8:J15" si="1">+I8*E8</f>
        <v>1</v>
      </c>
    </row>
    <row r="9" spans="1:10" ht="33.75" x14ac:dyDescent="0.25">
      <c r="A9" s="30">
        <v>24</v>
      </c>
      <c r="B9" s="14" t="s">
        <v>114</v>
      </c>
      <c r="C9" s="16" t="s">
        <v>115</v>
      </c>
      <c r="D9" s="16" t="s">
        <v>116</v>
      </c>
      <c r="E9" s="9">
        <v>1</v>
      </c>
      <c r="F9" s="161">
        <v>2</v>
      </c>
      <c r="G9" s="161">
        <v>2</v>
      </c>
      <c r="H9" s="161">
        <v>4</v>
      </c>
      <c r="I9" s="36">
        <f t="shared" si="0"/>
        <v>1</v>
      </c>
      <c r="J9" s="38">
        <f t="shared" si="1"/>
        <v>1</v>
      </c>
    </row>
    <row r="10" spans="1:10" ht="45" x14ac:dyDescent="0.25">
      <c r="A10" s="30">
        <v>25</v>
      </c>
      <c r="B10" s="14" t="s">
        <v>117</v>
      </c>
      <c r="C10" s="16" t="s">
        <v>118</v>
      </c>
      <c r="D10" s="16" t="s">
        <v>119</v>
      </c>
      <c r="E10" s="9">
        <v>1</v>
      </c>
      <c r="F10" s="164">
        <v>35</v>
      </c>
      <c r="G10" s="164">
        <v>35</v>
      </c>
      <c r="H10" s="164">
        <v>25</v>
      </c>
      <c r="I10" s="36">
        <f t="shared" si="0"/>
        <v>0.7142857142857143</v>
      </c>
      <c r="J10" s="38">
        <f t="shared" si="1"/>
        <v>0.7142857142857143</v>
      </c>
    </row>
    <row r="11" spans="1:10" ht="45" x14ac:dyDescent="0.25">
      <c r="A11" s="30">
        <v>26</v>
      </c>
      <c r="B11" s="14" t="s">
        <v>120</v>
      </c>
      <c r="C11" s="16" t="s">
        <v>121</v>
      </c>
      <c r="D11" s="16" t="s">
        <v>122</v>
      </c>
      <c r="E11" s="9">
        <v>1</v>
      </c>
      <c r="F11" s="165">
        <v>0.8</v>
      </c>
      <c r="G11" s="165">
        <v>0.8</v>
      </c>
      <c r="H11" s="165">
        <v>0.48</v>
      </c>
      <c r="I11" s="36">
        <f t="shared" si="0"/>
        <v>0.6</v>
      </c>
      <c r="J11" s="38">
        <f t="shared" si="1"/>
        <v>0.6</v>
      </c>
    </row>
    <row r="12" spans="1:10" ht="45" x14ac:dyDescent="0.25">
      <c r="A12" s="30">
        <v>37</v>
      </c>
      <c r="B12" s="14" t="s">
        <v>159</v>
      </c>
      <c r="C12" s="16" t="s">
        <v>160</v>
      </c>
      <c r="D12" s="16" t="s">
        <v>161</v>
      </c>
      <c r="E12" s="9">
        <v>0.5</v>
      </c>
      <c r="F12" s="161">
        <v>3</v>
      </c>
      <c r="G12" s="161">
        <v>1</v>
      </c>
      <c r="H12" s="170">
        <v>0</v>
      </c>
      <c r="I12" s="36">
        <f t="shared" si="0"/>
        <v>0</v>
      </c>
      <c r="J12" s="38">
        <f t="shared" si="1"/>
        <v>0</v>
      </c>
    </row>
    <row r="13" spans="1:10" ht="22.5" x14ac:dyDescent="0.25">
      <c r="A13" s="123">
        <v>42</v>
      </c>
      <c r="B13" s="124" t="s">
        <v>181</v>
      </c>
      <c r="C13" s="131" t="s">
        <v>182</v>
      </c>
      <c r="D13" s="9" t="s">
        <v>183</v>
      </c>
      <c r="E13" s="9">
        <v>0.5</v>
      </c>
      <c r="F13" s="159">
        <v>1</v>
      </c>
      <c r="G13" s="159">
        <v>1</v>
      </c>
      <c r="H13" s="171">
        <v>0.42</v>
      </c>
      <c r="I13" s="36">
        <f t="shared" si="0"/>
        <v>0.42</v>
      </c>
      <c r="J13" s="38">
        <f t="shared" si="1"/>
        <v>0.21</v>
      </c>
    </row>
    <row r="14" spans="1:10" ht="22.5" x14ac:dyDescent="0.25">
      <c r="A14" s="123"/>
      <c r="B14" s="125"/>
      <c r="C14" s="132"/>
      <c r="D14" s="10" t="s">
        <v>185</v>
      </c>
      <c r="E14" s="9">
        <v>0.5</v>
      </c>
      <c r="F14" s="163">
        <v>1</v>
      </c>
      <c r="G14" s="163">
        <v>1</v>
      </c>
      <c r="H14" s="163">
        <v>1</v>
      </c>
      <c r="I14" s="36">
        <f t="shared" si="0"/>
        <v>1</v>
      </c>
      <c r="J14" s="38">
        <f t="shared" si="1"/>
        <v>0.5</v>
      </c>
    </row>
    <row r="15" spans="1:10" ht="33.75" x14ac:dyDescent="0.25">
      <c r="A15" s="30">
        <v>47</v>
      </c>
      <c r="B15" s="14" t="s">
        <v>200</v>
      </c>
      <c r="C15" s="16" t="s">
        <v>201</v>
      </c>
      <c r="D15" s="16" t="s">
        <v>202</v>
      </c>
      <c r="E15" s="9">
        <v>0.5</v>
      </c>
      <c r="F15" s="165">
        <v>1</v>
      </c>
      <c r="G15" s="165">
        <v>1</v>
      </c>
      <c r="H15" s="165">
        <v>1</v>
      </c>
      <c r="I15" s="36">
        <f t="shared" si="0"/>
        <v>1</v>
      </c>
      <c r="J15" s="38">
        <f t="shared" si="1"/>
        <v>0.5</v>
      </c>
    </row>
    <row r="16" spans="1:10" ht="18.75" x14ac:dyDescent="0.3">
      <c r="E16" s="42">
        <f>SUM(E7:E15)</f>
        <v>7</v>
      </c>
      <c r="F16" s="43"/>
      <c r="G16" s="43"/>
      <c r="H16" s="43"/>
      <c r="I16" s="43"/>
      <c r="J16" s="42">
        <f>SUM(J7:J15)</f>
        <v>5.524285714285714</v>
      </c>
    </row>
  </sheetData>
  <mergeCells count="6">
    <mergeCell ref="A2:J2"/>
    <mergeCell ref="A4:J4"/>
    <mergeCell ref="B5:C5"/>
    <mergeCell ref="A13:A14"/>
    <mergeCell ref="B13:B14"/>
    <mergeCell ref="C13:C14"/>
  </mergeCells>
  <pageMargins left="0.70866141732283472" right="0.70866141732283472" top="1.51" bottom="0.74803149606299213" header="0.31496062992125984" footer="0.31496062992125984"/>
  <pageSetup paperSize="9" scale="80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view="pageBreakPreview" zoomScale="80" zoomScaleNormal="100" zoomScaleSheetLayoutView="80" workbookViewId="0">
      <selection activeCell="F8" sqref="F8"/>
    </sheetView>
  </sheetViews>
  <sheetFormatPr baseColWidth="10" defaultRowHeight="15" x14ac:dyDescent="0.25"/>
  <cols>
    <col min="1" max="1" width="9" customWidth="1"/>
    <col min="2" max="2" width="8.28515625" customWidth="1"/>
    <col min="3" max="3" width="32" customWidth="1"/>
    <col min="4" max="4" width="31.28515625" customWidth="1"/>
    <col min="5" max="5" width="12.85546875" customWidth="1"/>
    <col min="6" max="6" width="10.42578125" customWidth="1"/>
    <col min="7" max="8" width="14" customWidth="1"/>
    <col min="9" max="10" width="15.85546875" customWidth="1"/>
  </cols>
  <sheetData>
    <row r="1" spans="1:10" x14ac:dyDescent="0.25">
      <c r="A1" s="1"/>
      <c r="B1" s="1"/>
      <c r="C1" s="2"/>
      <c r="D1" s="2"/>
      <c r="E1" s="2"/>
      <c r="F1" s="3"/>
      <c r="G1" s="3"/>
      <c r="H1" s="3"/>
      <c r="I1" s="3"/>
      <c r="J1" s="3"/>
    </row>
    <row r="2" spans="1:10" ht="18" x14ac:dyDescent="0.25">
      <c r="A2" s="139" t="s">
        <v>253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x14ac:dyDescent="0.25">
      <c r="A3" s="33"/>
      <c r="B3" s="33"/>
      <c r="C3" s="33"/>
      <c r="D3" s="33"/>
      <c r="E3" s="33"/>
      <c r="F3" s="33"/>
      <c r="G3" s="33"/>
      <c r="H3" s="33"/>
      <c r="I3" s="33"/>
      <c r="J3" s="34"/>
    </row>
    <row r="4" spans="1:10" x14ac:dyDescent="0.25">
      <c r="A4" s="140" t="s">
        <v>237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25">
      <c r="A5" s="1"/>
      <c r="B5" s="138"/>
      <c r="C5" s="138"/>
      <c r="D5" s="5"/>
      <c r="E5" s="5"/>
      <c r="F5" s="5"/>
      <c r="G5" s="5"/>
      <c r="H5" s="5"/>
      <c r="I5" s="5"/>
      <c r="J5" s="5"/>
    </row>
    <row r="6" spans="1:10" ht="33.75" x14ac:dyDescent="0.25">
      <c r="A6" s="6" t="s">
        <v>240</v>
      </c>
      <c r="B6" s="6" t="s">
        <v>0</v>
      </c>
      <c r="C6" s="7" t="s">
        <v>1</v>
      </c>
      <c r="D6" s="7" t="s">
        <v>2</v>
      </c>
      <c r="E6" s="32" t="s">
        <v>241</v>
      </c>
      <c r="F6" s="7" t="s">
        <v>3</v>
      </c>
      <c r="G6" s="7" t="s">
        <v>242</v>
      </c>
      <c r="H6" s="7" t="s">
        <v>242</v>
      </c>
      <c r="I6" s="7" t="s">
        <v>244</v>
      </c>
      <c r="J6" s="7" t="s">
        <v>243</v>
      </c>
    </row>
    <row r="7" spans="1:10" ht="45" x14ac:dyDescent="0.25">
      <c r="A7" s="30">
        <v>49</v>
      </c>
      <c r="B7" s="14" t="s">
        <v>207</v>
      </c>
      <c r="C7" s="16" t="s">
        <v>208</v>
      </c>
      <c r="D7" s="16" t="s">
        <v>209</v>
      </c>
      <c r="E7" s="9">
        <v>1</v>
      </c>
      <c r="F7" s="16">
        <v>7</v>
      </c>
      <c r="G7" s="16">
        <v>2</v>
      </c>
      <c r="H7" s="16">
        <v>2</v>
      </c>
      <c r="I7" s="36">
        <f t="shared" ref="I7:I8" si="0">IF(H7/F7&gt;1,1,H7/F7)</f>
        <v>0.2857142857142857</v>
      </c>
      <c r="J7" s="38">
        <f>+I7*E7</f>
        <v>0.2857142857142857</v>
      </c>
    </row>
    <row r="8" spans="1:10" ht="33.75" x14ac:dyDescent="0.25">
      <c r="A8" s="30">
        <v>50</v>
      </c>
      <c r="B8" s="14" t="s">
        <v>211</v>
      </c>
      <c r="C8" s="16" t="s">
        <v>212</v>
      </c>
      <c r="D8" s="16" t="s">
        <v>213</v>
      </c>
      <c r="E8" s="9">
        <v>1</v>
      </c>
      <c r="F8" s="21">
        <v>0.2</v>
      </c>
      <c r="G8" s="21">
        <v>0.2</v>
      </c>
      <c r="H8" s="21">
        <v>0.2</v>
      </c>
      <c r="I8" s="36">
        <f t="shared" si="0"/>
        <v>1</v>
      </c>
      <c r="J8" s="38">
        <f>+I8*E8</f>
        <v>1</v>
      </c>
    </row>
    <row r="9" spans="1:10" ht="18.75" x14ac:dyDescent="0.3">
      <c r="E9" s="42">
        <f>SUM(E7:E8)</f>
        <v>2</v>
      </c>
      <c r="F9" s="43"/>
      <c r="G9" s="43"/>
      <c r="H9" s="43"/>
      <c r="I9" s="43"/>
      <c r="J9" s="42">
        <f>SUM(J7:J8)</f>
        <v>1.2857142857142856</v>
      </c>
    </row>
  </sheetData>
  <mergeCells count="3">
    <mergeCell ref="A2:J2"/>
    <mergeCell ref="A4:J4"/>
    <mergeCell ref="B5:C5"/>
  </mergeCells>
  <pageMargins left="0.70866141732283472" right="0.70866141732283472" top="1.58" bottom="0.74803149606299213" header="0.31496062992125984" footer="0.31496062992125984"/>
  <pageSetup paperSize="9" scale="80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0" zoomScale="80" zoomScaleNormal="80" workbookViewId="0">
      <selection activeCell="E9" sqref="E9"/>
    </sheetView>
  </sheetViews>
  <sheetFormatPr baseColWidth="10" defaultRowHeight="15" x14ac:dyDescent="0.25"/>
  <cols>
    <col min="1" max="1" width="32" customWidth="1"/>
    <col min="2" max="2" width="31.28515625" customWidth="1"/>
    <col min="3" max="3" width="12.85546875" customWidth="1"/>
    <col min="4" max="4" width="10.42578125" customWidth="1"/>
    <col min="5" max="6" width="14" customWidth="1"/>
    <col min="7" max="7" width="17.42578125" customWidth="1"/>
    <col min="8" max="8" width="15.85546875" customWidth="1"/>
  </cols>
  <sheetData>
    <row r="1" spans="1:8" x14ac:dyDescent="0.25">
      <c r="A1" s="1"/>
      <c r="B1" s="1"/>
      <c r="C1" s="2"/>
      <c r="D1" s="2"/>
      <c r="E1" s="2"/>
      <c r="F1" s="3"/>
      <c r="G1" s="3"/>
      <c r="H1" s="3"/>
    </row>
    <row r="2" spans="1:8" ht="18" customHeight="1" x14ac:dyDescent="0.25">
      <c r="A2" s="139" t="s">
        <v>254</v>
      </c>
      <c r="B2" s="139"/>
      <c r="C2" s="139"/>
      <c r="D2" s="139"/>
      <c r="E2" s="139"/>
      <c r="F2" s="139"/>
      <c r="G2" s="139"/>
      <c r="H2" s="139"/>
    </row>
    <row r="3" spans="1:8" x14ac:dyDescent="0.25">
      <c r="A3" s="33"/>
      <c r="B3" s="33"/>
      <c r="C3" s="33"/>
      <c r="D3" s="33"/>
      <c r="E3" s="33"/>
      <c r="F3" s="33"/>
      <c r="G3" s="33"/>
      <c r="H3" s="33"/>
    </row>
    <row r="4" spans="1:8" ht="15" customHeight="1" x14ac:dyDescent="0.25">
      <c r="A4" s="140" t="s">
        <v>255</v>
      </c>
      <c r="B4" s="140"/>
      <c r="C4" s="140"/>
      <c r="D4" s="140"/>
      <c r="E4" s="140"/>
      <c r="F4" s="140"/>
      <c r="G4" s="140"/>
      <c r="H4" s="140"/>
    </row>
    <row r="5" spans="1:8" x14ac:dyDescent="0.25">
      <c r="A5" s="33"/>
      <c r="B5" s="33"/>
      <c r="C5" s="33"/>
      <c r="D5" s="33"/>
      <c r="E5" s="33"/>
      <c r="F5" s="33"/>
      <c r="G5" s="33"/>
      <c r="H5" s="33"/>
    </row>
    <row r="6" spans="1:8" ht="49.5" customHeight="1" x14ac:dyDescent="0.25">
      <c r="A6" s="7" t="s">
        <v>1</v>
      </c>
      <c r="B6" s="7" t="s">
        <v>2</v>
      </c>
      <c r="C6" s="32" t="s">
        <v>241</v>
      </c>
      <c r="D6" s="7" t="s">
        <v>3</v>
      </c>
      <c r="E6" s="7" t="s">
        <v>274</v>
      </c>
      <c r="F6" s="7" t="s">
        <v>274</v>
      </c>
      <c r="G6" s="7" t="s">
        <v>276</v>
      </c>
      <c r="H6" s="7" t="s">
        <v>243</v>
      </c>
    </row>
    <row r="7" spans="1:8" ht="45" x14ac:dyDescent="0.25">
      <c r="A7" s="16" t="s">
        <v>111</v>
      </c>
      <c r="B7" s="16" t="s">
        <v>112</v>
      </c>
      <c r="C7" s="9">
        <v>1</v>
      </c>
      <c r="D7" s="16">
        <v>1</v>
      </c>
      <c r="E7" s="16">
        <v>1</v>
      </c>
      <c r="F7" s="16">
        <v>1</v>
      </c>
      <c r="G7" s="36">
        <f t="shared" ref="G7:G18" si="0">IF(F7/D7&gt;1,1,F7/D7)</f>
        <v>1</v>
      </c>
      <c r="H7" s="38">
        <f>+G7*C7</f>
        <v>1</v>
      </c>
    </row>
    <row r="8" spans="1:8" ht="56.25" x14ac:dyDescent="0.25">
      <c r="A8" s="16" t="s">
        <v>133</v>
      </c>
      <c r="B8" s="16" t="s">
        <v>134</v>
      </c>
      <c r="C8" s="9">
        <v>1</v>
      </c>
      <c r="D8" s="21">
        <v>0.85</v>
      </c>
      <c r="E8" s="21">
        <v>1</v>
      </c>
      <c r="F8" s="21">
        <v>1</v>
      </c>
      <c r="G8" s="36">
        <f t="shared" si="0"/>
        <v>1</v>
      </c>
      <c r="H8" s="38">
        <f t="shared" ref="H8:H18" si="1">+G8*C8</f>
        <v>1</v>
      </c>
    </row>
    <row r="9" spans="1:8" ht="33.75" x14ac:dyDescent="0.25">
      <c r="A9" s="16" t="s">
        <v>137</v>
      </c>
      <c r="B9" s="16" t="s">
        <v>138</v>
      </c>
      <c r="C9" s="9">
        <v>1</v>
      </c>
      <c r="D9" s="21">
        <v>1</v>
      </c>
      <c r="E9" s="156">
        <v>0</v>
      </c>
      <c r="F9" s="156">
        <v>0</v>
      </c>
      <c r="G9" s="36">
        <f t="shared" si="0"/>
        <v>0</v>
      </c>
      <c r="H9" s="38">
        <f t="shared" si="1"/>
        <v>0</v>
      </c>
    </row>
    <row r="10" spans="1:8" ht="33.75" x14ac:dyDescent="0.25">
      <c r="A10" s="16" t="s">
        <v>140</v>
      </c>
      <c r="B10" s="16" t="s">
        <v>141</v>
      </c>
      <c r="C10" s="9">
        <v>1</v>
      </c>
      <c r="D10" s="21">
        <v>1</v>
      </c>
      <c r="E10" s="21">
        <v>0.85</v>
      </c>
      <c r="F10" s="21">
        <v>0.85</v>
      </c>
      <c r="G10" s="36">
        <f t="shared" si="0"/>
        <v>0.85</v>
      </c>
      <c r="H10" s="38">
        <f t="shared" si="1"/>
        <v>0.85</v>
      </c>
    </row>
    <row r="11" spans="1:8" ht="33.75" x14ac:dyDescent="0.25">
      <c r="A11" s="16" t="s">
        <v>153</v>
      </c>
      <c r="B11" s="16" t="s">
        <v>154</v>
      </c>
      <c r="C11" s="9">
        <v>0.5</v>
      </c>
      <c r="D11" s="21">
        <v>0.1</v>
      </c>
      <c r="E11" s="21">
        <v>0.05</v>
      </c>
      <c r="F11" s="21">
        <v>0.05</v>
      </c>
      <c r="G11" s="36">
        <f t="shared" si="0"/>
        <v>0.5</v>
      </c>
      <c r="H11" s="38">
        <f t="shared" si="1"/>
        <v>0.25</v>
      </c>
    </row>
    <row r="12" spans="1:8" ht="33.75" x14ac:dyDescent="0.25">
      <c r="A12" s="16" t="s">
        <v>157</v>
      </c>
      <c r="B12" s="16" t="s">
        <v>158</v>
      </c>
      <c r="C12" s="9">
        <v>1</v>
      </c>
      <c r="D12" s="21">
        <v>0.85</v>
      </c>
      <c r="E12" s="21">
        <v>0.96430000000000005</v>
      </c>
      <c r="F12" s="21">
        <v>0.96</v>
      </c>
      <c r="G12" s="36">
        <f t="shared" si="0"/>
        <v>1</v>
      </c>
      <c r="H12" s="38">
        <f t="shared" si="1"/>
        <v>1</v>
      </c>
    </row>
    <row r="13" spans="1:8" ht="45" x14ac:dyDescent="0.25">
      <c r="A13" s="16" t="s">
        <v>160</v>
      </c>
      <c r="B13" s="16" t="s">
        <v>161</v>
      </c>
      <c r="C13" s="9">
        <v>0.5</v>
      </c>
      <c r="D13" s="16">
        <v>3</v>
      </c>
      <c r="E13" s="16">
        <v>3</v>
      </c>
      <c r="F13" s="16">
        <v>3</v>
      </c>
      <c r="G13" s="36">
        <f t="shared" si="0"/>
        <v>1</v>
      </c>
      <c r="H13" s="38">
        <f t="shared" si="1"/>
        <v>0.5</v>
      </c>
    </row>
    <row r="14" spans="1:8" ht="22.5" x14ac:dyDescent="0.25">
      <c r="A14" s="44" t="s">
        <v>164</v>
      </c>
      <c r="B14" s="9" t="s">
        <v>165</v>
      </c>
      <c r="C14" s="9">
        <v>1</v>
      </c>
      <c r="D14" s="12">
        <v>0.95</v>
      </c>
      <c r="E14" s="81">
        <v>0.95</v>
      </c>
      <c r="F14" s="82">
        <v>0.92249999999999999</v>
      </c>
      <c r="G14" s="36">
        <f t="shared" si="0"/>
        <v>0.97105263157894739</v>
      </c>
      <c r="H14" s="38">
        <f t="shared" si="1"/>
        <v>0.97105263157894739</v>
      </c>
    </row>
    <row r="15" spans="1:8" x14ac:dyDescent="0.25">
      <c r="A15" s="45"/>
      <c r="B15" s="13" t="s">
        <v>167</v>
      </c>
      <c r="C15" s="9">
        <v>1</v>
      </c>
      <c r="D15" s="18">
        <v>0.95</v>
      </c>
      <c r="E15" s="12">
        <v>0.95</v>
      </c>
      <c r="F15" s="12">
        <v>0.77</v>
      </c>
      <c r="G15" s="36">
        <f t="shared" si="0"/>
        <v>0.81052631578947376</v>
      </c>
      <c r="H15" s="38">
        <f t="shared" si="1"/>
        <v>0.81052631578947376</v>
      </c>
    </row>
    <row r="16" spans="1:8" ht="33.75" x14ac:dyDescent="0.25">
      <c r="A16" s="16" t="s">
        <v>187</v>
      </c>
      <c r="B16" s="16" t="s">
        <v>188</v>
      </c>
      <c r="C16" s="9">
        <v>2.2000000000000002</v>
      </c>
      <c r="D16" s="16">
        <v>1</v>
      </c>
      <c r="E16" s="16">
        <v>1</v>
      </c>
      <c r="F16" s="16">
        <v>1</v>
      </c>
      <c r="G16" s="36">
        <f t="shared" si="0"/>
        <v>1</v>
      </c>
      <c r="H16" s="38">
        <f t="shared" si="1"/>
        <v>2.2000000000000002</v>
      </c>
    </row>
    <row r="17" spans="1:8" ht="33.75" x14ac:dyDescent="0.25">
      <c r="A17" s="16" t="s">
        <v>190</v>
      </c>
      <c r="B17" s="16" t="s">
        <v>191</v>
      </c>
      <c r="C17" s="9">
        <v>0.2</v>
      </c>
      <c r="D17" s="16">
        <v>1</v>
      </c>
      <c r="E17" s="16">
        <v>1</v>
      </c>
      <c r="F17" s="16">
        <v>1</v>
      </c>
      <c r="G17" s="36">
        <f t="shared" si="0"/>
        <v>1</v>
      </c>
      <c r="H17" s="38">
        <f t="shared" si="1"/>
        <v>0.2</v>
      </c>
    </row>
    <row r="18" spans="1:8" ht="33.75" x14ac:dyDescent="0.25">
      <c r="A18" s="16" t="s">
        <v>201</v>
      </c>
      <c r="B18" s="16" t="s">
        <v>202</v>
      </c>
      <c r="C18" s="9">
        <v>0.5</v>
      </c>
      <c r="D18" s="21">
        <v>1</v>
      </c>
      <c r="E18" s="21">
        <v>1</v>
      </c>
      <c r="F18" s="21">
        <v>1</v>
      </c>
      <c r="G18" s="36">
        <f t="shared" si="0"/>
        <v>1</v>
      </c>
      <c r="H18" s="38">
        <f t="shared" si="1"/>
        <v>0.5</v>
      </c>
    </row>
    <row r="19" spans="1:8" ht="18.75" x14ac:dyDescent="0.3">
      <c r="C19" s="43">
        <f>SUM(C7:C18)</f>
        <v>10.899999999999999</v>
      </c>
      <c r="D19" s="43"/>
      <c r="E19" s="43"/>
      <c r="F19" s="43"/>
      <c r="G19" s="43"/>
      <c r="H19" s="42">
        <f>SUM(H7:H18)</f>
        <v>9.2815789473684198</v>
      </c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INSTITUCIONAL</vt:lpstr>
      <vt:lpstr>DNF</vt:lpstr>
      <vt:lpstr>DNJ</vt:lpstr>
      <vt:lpstr>DNIT</vt:lpstr>
      <vt:lpstr>DNAF</vt:lpstr>
      <vt:lpstr>JCE</vt:lpstr>
      <vt:lpstr>JAI</vt:lpstr>
      <vt:lpstr>AC</vt:lpstr>
      <vt:lpstr>DNF!Área_de_impresión</vt:lpstr>
      <vt:lpstr>DNF!Títulos_a_imprimir</vt:lpstr>
      <vt:lpstr>DNIT!Títulos_a_imprimir</vt:lpstr>
      <vt:lpstr>DNJ!Títulos_a_imprimir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Neissa Roxana Frade Manzaneda</dc:creator>
  <cp:lastModifiedBy>Franklin Gonzalo Chavez Barrancos</cp:lastModifiedBy>
  <cp:lastPrinted>2018-01-11T16:17:39Z</cp:lastPrinted>
  <dcterms:created xsi:type="dcterms:W3CDTF">2017-02-03T20:47:49Z</dcterms:created>
  <dcterms:modified xsi:type="dcterms:W3CDTF">2018-01-11T18:05:43Z</dcterms:modified>
</cp:coreProperties>
</file>